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'стр.1_4'!$A$1:$W$457</definedName>
  </definedNames>
  <calcPr fullCalcOnLoad="1"/>
</workbook>
</file>

<file path=xl/sharedStrings.xml><?xml version="1.0" encoding="utf-8"?>
<sst xmlns="http://schemas.openxmlformats.org/spreadsheetml/2006/main" count="1473" uniqueCount="713">
  <si>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</si>
  <si>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</si>
  <si>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</si>
  <si>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</si>
  <si>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</si>
  <si>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</si>
  <si>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</si>
  <si>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</si>
  <si>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</si>
  <si>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</si>
  <si>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</si>
  <si>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</si>
  <si>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</si>
  <si>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</si>
  <si>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</si>
  <si>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</si>
  <si>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</si>
  <si>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</si>
  <si>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</si>
  <si>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</si>
  <si>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</si>
  <si>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</si>
  <si>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</si>
  <si>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</si>
  <si>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</si>
  <si>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</si>
  <si>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</si>
  <si>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</si>
  <si>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</si>
  <si>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</si>
  <si>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</si>
  <si>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</si>
  <si>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</si>
  <si>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</si>
  <si>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</si>
  <si>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</si>
  <si>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</si>
  <si>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</si>
  <si>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</si>
  <si>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</si>
  <si>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</si>
  <si>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</si>
  <si>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</si>
  <si>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</si>
  <si>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</si>
  <si>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</si>
  <si>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</si>
  <si>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</si>
  <si>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</si>
  <si>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</si>
  <si>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</si>
  <si>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</si>
  <si>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</si>
  <si>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</si>
  <si>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</si>
  <si>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</si>
  <si>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</si>
  <si>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</si>
  <si>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</si>
  <si>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</si>
  <si>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</si>
  <si>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</si>
  <si>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</si>
  <si>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</si>
  <si>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</si>
  <si>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</si>
  <si>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</si>
  <si>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</si>
  <si>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</si>
  <si>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</si>
  <si>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</si>
  <si>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</si>
  <si>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</si>
  <si>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</si>
  <si>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</si>
  <si>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</si>
  <si>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</si>
  <si>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</si>
  <si>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</si>
  <si>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</si>
  <si>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</si>
  <si>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</si>
  <si>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</si>
  <si>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</si>
  <si>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</si>
  <si>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</si>
  <si>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</si>
  <si>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</si>
  <si>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</si>
  <si>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</si>
  <si>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</si>
  <si>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</si>
  <si>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</si>
  <si>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</si>
  <si>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</si>
  <si>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</si>
  <si>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</si>
  <si>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</si>
  <si>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</si>
  <si>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</si>
  <si>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</si>
  <si>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</si>
  <si>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</si>
  <si>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</si>
  <si>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</si>
  <si>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</si>
  <si>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</si>
  <si>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</si>
  <si>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</si>
  <si>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</si>
  <si>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</si>
  <si>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</si>
  <si>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</si>
  <si>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</si>
  <si>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</si>
  <si>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</si>
  <si>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</si>
  <si>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</si>
  <si>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</si>
  <si>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</si>
  <si>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</si>
  <si>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</si>
  <si>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</si>
  <si>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</si>
  <si>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</si>
  <si>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</si>
  <si>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</si>
  <si>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</si>
  <si>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</si>
  <si>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</si>
  <si>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</si>
  <si>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</si>
  <si>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</si>
  <si>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</si>
  <si>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</si>
  <si>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</si>
  <si>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</si>
  <si>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</si>
  <si>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</si>
  <si>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</si>
  <si>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</si>
  <si>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</si>
  <si>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</si>
  <si>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</si>
  <si>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</si>
  <si>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</si>
  <si>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</si>
  <si>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</si>
  <si>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</si>
  <si>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</si>
  <si>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</si>
  <si>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</si>
  <si>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</si>
  <si>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</si>
  <si>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</si>
  <si>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</si>
  <si>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</si>
  <si>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</si>
  <si>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</si>
  <si>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</si>
  <si>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</si>
  <si>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</si>
  <si>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</si>
  <si>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</si>
  <si>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</si>
  <si>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</si>
  <si>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</si>
  <si>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</si>
  <si>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</si>
  <si>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</si>
  <si>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</si>
  <si>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</si>
  <si>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</si>
  <si>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</si>
  <si>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</si>
  <si>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</si>
  <si>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</si>
  <si>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</si>
  <si>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</si>
  <si>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</si>
  <si>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</si>
  <si>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</si>
  <si>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</si>
  <si>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</si>
  <si>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</si>
  <si>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</si>
  <si>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</si>
  <si>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</si>
  <si>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</si>
  <si>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</si>
  <si>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</si>
  <si>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</si>
  <si>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</si>
  <si>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</si>
  <si>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</si>
  <si>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</si>
  <si>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</si>
  <si>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</si>
  <si>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</si>
  <si>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</si>
  <si>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</si>
  <si>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</si>
  <si>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</si>
  <si>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</si>
  <si>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</si>
  <si>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</si>
  <si>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</si>
  <si>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</si>
  <si>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</si>
  <si>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</si>
  <si>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</si>
  <si>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</si>
  <si>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</si>
  <si>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</si>
  <si>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</si>
  <si>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</si>
  <si>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</si>
  <si>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</si>
  <si>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</si>
  <si>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</si>
  <si>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</si>
  <si>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</si>
  <si>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</si>
  <si>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</si>
  <si>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</si>
  <si>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</si>
  <si>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</si>
  <si>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</si>
  <si>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</si>
  <si>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</si>
  <si>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</si>
  <si>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</si>
  <si>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</si>
  <si>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</si>
  <si>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</si>
  <si>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</si>
  <si>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</si>
  <si>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</si>
  <si>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</si>
  <si>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</si>
  <si>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</si>
  <si>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</si>
  <si>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</si>
  <si>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</si>
  <si>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</si>
  <si>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</si>
  <si>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</si>
  <si>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</si>
  <si>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</si>
  <si>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</si>
  <si>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</si>
  <si>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</si>
  <si>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</si>
  <si>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</si>
  <si>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</si>
  <si>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</si>
  <si>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</si>
  <si>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</si>
  <si>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</si>
  <si>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</si>
  <si>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</si>
  <si>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</si>
  <si>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</si>
  <si>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</si>
  <si>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</si>
  <si>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</si>
  <si>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</si>
  <si>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</si>
  <si>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</si>
  <si>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</si>
  <si>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</si>
  <si>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</si>
  <si>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</si>
  <si>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</si>
  <si>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</si>
  <si>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</si>
  <si>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</si>
  <si>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</si>
  <si>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</si>
  <si>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</si>
  <si>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</si>
  <si>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</si>
  <si>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</si>
  <si>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</si>
  <si>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</si>
  <si>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</si>
  <si>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</si>
  <si>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</si>
  <si>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</si>
  <si>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</si>
  <si>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</si>
  <si>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</si>
  <si>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</si>
  <si>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</si>
  <si>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</si>
  <si>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</si>
  <si>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</si>
  <si>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</si>
  <si>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</si>
  <si>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</si>
  <si>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</si>
  <si>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</si>
  <si>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</si>
  <si>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</si>
  <si>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</si>
  <si>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</si>
  <si>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</si>
  <si>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</si>
  <si>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</si>
  <si>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</si>
  <si>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</si>
  <si>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</si>
  <si>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</si>
  <si>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</si>
  <si>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</si>
  <si>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</si>
  <si>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</si>
  <si>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</si>
  <si>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</si>
  <si>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</si>
  <si>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</si>
  <si>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</si>
  <si>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</si>
  <si>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</si>
  <si>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</si>
  <si>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</si>
  <si>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</si>
  <si>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</si>
  <si>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</si>
  <si>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</si>
  <si>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</si>
  <si>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</si>
  <si>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</si>
  <si>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</si>
  <si>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</si>
  <si>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</si>
  <si>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</si>
  <si>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</si>
  <si>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</si>
  <si>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</si>
  <si>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</si>
  <si>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</si>
  <si>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</si>
  <si>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</si>
  <si>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</si>
  <si>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</si>
  <si>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</si>
  <si>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</si>
  <si>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</si>
  <si>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</si>
  <si>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</si>
  <si>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</si>
  <si>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</si>
  <si>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</si>
  <si>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</si>
  <si>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</si>
  <si>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</si>
  <si>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</si>
  <si>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</si>
  <si>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</si>
  <si>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</si>
  <si>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</si>
  <si>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</si>
  <si>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</si>
  <si>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</si>
  <si>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</si>
  <si>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</si>
  <si>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</si>
  <si>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</si>
  <si>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</si>
  <si>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</si>
  <si>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</si>
  <si>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</si>
  <si>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</si>
  <si>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</si>
  <si>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</si>
  <si>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</si>
  <si>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</si>
  <si>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</si>
  <si>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</si>
  <si>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</si>
  <si>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</si>
  <si>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</si>
  <si>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</si>
  <si>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</si>
  <si>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</si>
  <si>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</si>
  <si>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</si>
  <si>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</si>
  <si>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</si>
  <si>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</si>
  <si>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</si>
  <si>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</si>
  <si>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</si>
  <si>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</si>
  <si>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</si>
  <si>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</si>
  <si>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</si>
  <si>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</si>
  <si>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</si>
  <si>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</si>
  <si>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</si>
  <si>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</si>
  <si>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</si>
  <si>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</si>
  <si>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</si>
  <si>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</si>
  <si>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</si>
  <si>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</si>
  <si>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</si>
  <si>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</si>
  <si>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</si>
  <si>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</si>
  <si>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</si>
  <si>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</si>
  <si>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</si>
  <si>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</si>
  <si>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</si>
  <si>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</si>
  <si>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</si>
  <si>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</si>
  <si>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</si>
  <si>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</si>
  <si>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</si>
  <si>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</si>
  <si>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</si>
  <si>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</si>
  <si>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</si>
  <si>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</si>
  <si>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</si>
  <si>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</si>
  <si>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</si>
  <si>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</si>
  <si>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</si>
  <si>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</si>
  <si>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</si>
  <si>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</si>
  <si>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</si>
  <si>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</si>
  <si>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</si>
  <si>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</si>
  <si>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</si>
  <si>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</si>
  <si>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</si>
  <si>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</si>
  <si>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</si>
  <si>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</si>
  <si>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</si>
  <si>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</si>
  <si>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</si>
  <si>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</si>
  <si>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</si>
  <si>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</si>
  <si>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</si>
  <si>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</si>
  <si>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</si>
  <si>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</si>
  <si>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</si>
  <si>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</si>
  <si>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</si>
  <si>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</si>
  <si>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</si>
  <si>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</si>
  <si>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</si>
  <si>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</si>
  <si>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</si>
  <si>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</si>
  <si>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</si>
  <si>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</si>
  <si>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</si>
  <si>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</si>
  <si>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</si>
  <si>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</si>
  <si>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</si>
  <si>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</si>
  <si>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</si>
  <si>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</si>
  <si>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</si>
  <si>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</si>
  <si>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</si>
  <si>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</si>
  <si>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</si>
  <si>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</si>
  <si>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</si>
  <si>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</si>
  <si>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</si>
  <si>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</si>
  <si>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</si>
  <si>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</si>
  <si>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</si>
  <si>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</si>
  <si>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</si>
  <si>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</si>
  <si>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</si>
  <si>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</si>
  <si>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</si>
  <si>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</si>
  <si>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</si>
  <si>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</si>
  <si>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</si>
  <si>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</si>
  <si>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</si>
  <si>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</si>
  <si>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</si>
  <si>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</si>
  <si>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</si>
  <si>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</si>
  <si>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</si>
  <si>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</si>
  <si>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</si>
  <si>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</si>
  <si>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</si>
  <si>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</si>
  <si>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</si>
  <si>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</si>
  <si>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</si>
  <si>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</si>
  <si>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</si>
  <si>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</si>
  <si>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</si>
  <si>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</si>
  <si>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</si>
  <si>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</si>
  <si>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</si>
  <si>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</si>
  <si>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</si>
  <si>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</si>
  <si>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</si>
  <si>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</si>
  <si>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</si>
  <si>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</si>
  <si>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</si>
  <si>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</si>
  <si>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</si>
  <si>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</si>
  <si>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</si>
  <si>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</si>
  <si>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</si>
  <si>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</si>
  <si>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</si>
  <si>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</si>
  <si>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</si>
  <si>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</si>
  <si>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</si>
  <si>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</si>
  <si>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</si>
  <si>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</si>
  <si>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</si>
  <si>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</si>
  <si>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</si>
  <si>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</si>
  <si>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</si>
  <si>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</si>
  <si>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</si>
  <si>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</si>
  <si>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</si>
  <si>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</si>
  <si>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</si>
  <si>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</si>
  <si>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</si>
  <si>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</si>
  <si>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</si>
  <si>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</si>
  <si>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</si>
  <si>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</si>
  <si>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</si>
  <si>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</si>
  <si>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</si>
  <si>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</si>
  <si>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</si>
  <si>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</si>
  <si>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</si>
  <si>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</si>
  <si>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</si>
  <si>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</si>
  <si>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</si>
  <si>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</si>
  <si>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</si>
  <si>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</si>
  <si>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</si>
  <si>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</si>
  <si>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</si>
  <si>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</si>
  <si>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</si>
  <si>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</si>
  <si>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</si>
  <si>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</si>
  <si>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</si>
  <si>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</si>
  <si>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</si>
  <si>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</si>
  <si>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</si>
  <si>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</si>
  <si>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</si>
  <si>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</si>
  <si>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</si>
  <si>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</si>
  <si>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</si>
  <si>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</si>
  <si>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</si>
  <si>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</si>
  <si>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</si>
  <si>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</si>
  <si>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</si>
  <si>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</si>
  <si>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</si>
  <si>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</si>
  <si>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</si>
  <si>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</si>
  <si>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</si>
  <si>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</si>
  <si>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</si>
  <si>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</si>
  <si>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</si>
  <si>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</si>
  <si>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</si>
  <si>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</si>
  <si>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</si>
  <si>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</si>
  <si>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</si>
  <si>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</si>
  <si>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</si>
  <si>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</si>
  <si>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</si>
  <si>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</si>
  <si>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</si>
  <si>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</si>
  <si>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</si>
  <si>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</si>
  <si>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</si>
  <si>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</si>
  <si>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</si>
  <si>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</si>
  <si>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</si>
  <si>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</si>
  <si>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</si>
  <si>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</si>
  <si>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</si>
  <si>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</si>
  <si>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</si>
  <si>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</si>
  <si>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</si>
  <si>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</si>
  <si>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</si>
  <si>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</si>
  <si>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</si>
  <si>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</si>
  <si>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</si>
  <si>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</si>
  <si>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</si>
  <si>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</si>
  <si>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</si>
  <si>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</si>
  <si>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</si>
  <si>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</si>
  <si>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</si>
  <si>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</si>
  <si>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</si>
  <si>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</si>
  <si>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</si>
  <si>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</si>
  <si>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</si>
  <si>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</si>
  <si>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</si>
  <si>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</si>
  <si>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</si>
  <si>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</si>
  <si>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</si>
  <si>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</si>
  <si>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</si>
  <si>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</si>
  <si>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</si>
  <si>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</si>
  <si>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</si>
  <si>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</si>
  <si>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</si>
  <si>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</si>
  <si>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</si>
  <si>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</si>
  <si>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</si>
  <si>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</si>
  <si>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</si>
  <si>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</si>
  <si>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</si>
  <si>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</si>
  <si>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</si>
  <si>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</si>
  <si>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</si>
  <si>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</si>
  <si>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</si>
  <si>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</si>
  <si>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</si>
  <si>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</si>
  <si>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</si>
  <si>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</si>
  <si>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</si>
  <si>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</si>
  <si>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</si>
  <si>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Год 2025</t>
  </si>
  <si>
    <t>Год 2026</t>
  </si>
  <si>
    <t>Год 2027</t>
  </si>
  <si>
    <t>Год 2028</t>
  </si>
  <si>
    <t>Год 2029</t>
  </si>
  <si>
    <t>Год 2024</t>
  </si>
  <si>
    <t>Год 2023</t>
  </si>
  <si>
    <t>Год 2022</t>
  </si>
  <si>
    <t>221,16/
223,73</t>
  </si>
  <si>
    <t>222,26/
222,26</t>
  </si>
  <si>
    <t>ИПЦ</t>
  </si>
  <si>
    <t>2024</t>
  </si>
  <si>
    <t>Акционерное общество 
"Хабаровская горэлектросеть"</t>
  </si>
  <si>
    <t>г. Хабаровск</t>
  </si>
  <si>
    <t>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</si>
</sst>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0"/>
    <numFmt numFmtId="175" formatCode="0.000"/>
  </numFmts>
  <fonts count="47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33" borderId="0" xfId="0" applyFont="1" applyFill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172" fontId="9" fillId="34" borderId="10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49" fontId="2" fillId="34" borderId="27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left" vertical="center" wrapText="1" indent="2"/>
    </xf>
    <xf numFmtId="0" fontId="9" fillId="0" borderId="29" xfId="0" applyFont="1" applyBorder="1" applyAlignment="1">
      <alignment horizontal="left" vertical="center" wrapText="1" indent="2"/>
    </xf>
    <xf numFmtId="0" fontId="9" fillId="0" borderId="30" xfId="0" applyFont="1" applyBorder="1" applyAlignment="1">
      <alignment horizontal="left" vertical="center" wrapText="1" indent="2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49" fontId="9" fillId="0" borderId="3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34" borderId="33" xfId="0" applyNumberFormat="1" applyFont="1" applyFill="1" applyBorder="1" applyAlignment="1">
      <alignment horizontal="center" vertical="center"/>
    </xf>
    <xf numFmtId="49" fontId="9" fillId="34" borderId="30" xfId="0" applyNumberFormat="1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 wrapText="1" indent="5"/>
    </xf>
    <xf numFmtId="0" fontId="9" fillId="34" borderId="29" xfId="0" applyFont="1" applyFill="1" applyBorder="1" applyAlignment="1">
      <alignment horizontal="left" vertical="center" wrapText="1" indent="5"/>
    </xf>
    <xf numFmtId="0" fontId="9" fillId="34" borderId="30" xfId="0" applyFont="1" applyFill="1" applyBorder="1" applyAlignment="1">
      <alignment horizontal="left" vertical="center" wrapText="1" indent="5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 indent="3"/>
    </xf>
    <xf numFmtId="0" fontId="9" fillId="0" borderId="29" xfId="0" applyFont="1" applyBorder="1" applyAlignment="1">
      <alignment horizontal="left" vertical="center" wrapText="1" indent="3"/>
    </xf>
    <xf numFmtId="0" fontId="9" fillId="0" borderId="30" xfId="0" applyFont="1" applyBorder="1" applyAlignment="1">
      <alignment horizontal="left" vertical="center" wrapText="1" indent="3"/>
    </xf>
    <xf numFmtId="0" fontId="9" fillId="0" borderId="26" xfId="0" applyFont="1" applyFill="1" applyBorder="1" applyAlignment="1">
      <alignment horizontal="left" vertical="center" wrapText="1" indent="4"/>
    </xf>
    <xf numFmtId="0" fontId="9" fillId="0" borderId="29" xfId="0" applyFont="1" applyFill="1" applyBorder="1" applyAlignment="1">
      <alignment horizontal="left" vertical="center" wrapText="1" indent="4"/>
    </xf>
    <xf numFmtId="0" fontId="9" fillId="0" borderId="30" xfId="0" applyFont="1" applyFill="1" applyBorder="1" applyAlignment="1">
      <alignment horizontal="left" vertical="center" wrapText="1" indent="4"/>
    </xf>
    <xf numFmtId="0" fontId="9" fillId="0" borderId="26" xfId="0" applyFont="1" applyBorder="1" applyAlignment="1">
      <alignment horizontal="left" vertical="center" wrapText="1" indent="4"/>
    </xf>
    <xf numFmtId="0" fontId="9" fillId="0" borderId="29" xfId="0" applyFont="1" applyBorder="1" applyAlignment="1">
      <alignment horizontal="left" vertical="center" wrapText="1" indent="4"/>
    </xf>
    <xf numFmtId="0" fontId="9" fillId="0" borderId="30" xfId="0" applyFont="1" applyBorder="1" applyAlignment="1">
      <alignment horizontal="left" vertical="center" wrapText="1" indent="4"/>
    </xf>
    <xf numFmtId="0" fontId="9" fillId="0" borderId="36" xfId="0" applyFont="1" applyBorder="1" applyAlignment="1">
      <alignment horizontal="left" vertical="center" wrapText="1" indent="2"/>
    </xf>
    <xf numFmtId="0" fontId="9" fillId="0" borderId="37" xfId="0" applyFont="1" applyBorder="1" applyAlignment="1">
      <alignment horizontal="left" vertical="center" wrapText="1" indent="2"/>
    </xf>
    <xf numFmtId="0" fontId="9" fillId="0" borderId="38" xfId="0" applyFont="1" applyBorder="1" applyAlignment="1">
      <alignment horizontal="left" vertical="center" wrapText="1" indent="2"/>
    </xf>
    <xf numFmtId="0" fontId="9" fillId="0" borderId="34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9" fillId="0" borderId="37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34" borderId="31" xfId="0" applyNumberFormat="1" applyFont="1" applyFill="1" applyBorder="1" applyAlignment="1">
      <alignment horizontal="left" vertical="center" wrapText="1"/>
    </xf>
    <xf numFmtId="49" fontId="9" fillId="34" borderId="18" xfId="0" applyNumberFormat="1" applyFont="1" applyFill="1" applyBorder="1" applyAlignment="1">
      <alignment horizontal="left" vertical="center" wrapText="1"/>
    </xf>
    <xf numFmtId="49" fontId="9" fillId="34" borderId="32" xfId="0" applyNumberFormat="1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 indent="2"/>
    </xf>
    <xf numFmtId="0" fontId="9" fillId="34" borderId="29" xfId="0" applyFont="1" applyFill="1" applyBorder="1" applyAlignment="1">
      <alignment horizontal="left" vertical="center" wrapText="1" indent="2"/>
    </xf>
    <xf numFmtId="0" fontId="9" fillId="34" borderId="30" xfId="0" applyFont="1" applyFill="1" applyBorder="1" applyAlignment="1">
      <alignment horizontal="left" vertical="center" wrapText="1" indent="2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 wrapText="1" indent="3"/>
    </xf>
    <xf numFmtId="0" fontId="9" fillId="34" borderId="29" xfId="0" applyFont="1" applyFill="1" applyBorder="1" applyAlignment="1">
      <alignment horizontal="left" vertical="center" wrapText="1" indent="3"/>
    </xf>
    <xf numFmtId="0" fontId="9" fillId="34" borderId="30" xfId="0" applyFont="1" applyFill="1" applyBorder="1" applyAlignment="1">
      <alignment horizontal="left" vertical="center" wrapText="1" indent="3"/>
    </xf>
    <xf numFmtId="0" fontId="10" fillId="0" borderId="36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9" fillId="34" borderId="26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 indent="1"/>
    </xf>
    <xf numFmtId="0" fontId="9" fillId="34" borderId="29" xfId="0" applyFont="1" applyFill="1" applyBorder="1" applyAlignment="1">
      <alignment horizontal="left" vertical="center" wrapText="1" indent="1"/>
    </xf>
    <xf numFmtId="0" fontId="9" fillId="34" borderId="30" xfId="0" applyFont="1" applyFill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3"/>
    </xf>
    <xf numFmtId="0" fontId="9" fillId="0" borderId="37" xfId="0" applyFont="1" applyBorder="1" applyAlignment="1">
      <alignment horizontal="left" vertical="center" wrapText="1" indent="3"/>
    </xf>
    <xf numFmtId="0" fontId="9" fillId="0" borderId="38" xfId="0" applyFont="1" applyBorder="1" applyAlignment="1">
      <alignment horizontal="left" vertical="center" wrapText="1" indent="3"/>
    </xf>
    <xf numFmtId="0" fontId="9" fillId="0" borderId="4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top"/>
    </xf>
    <xf numFmtId="0" fontId="9" fillId="34" borderId="26" xfId="0" applyFont="1" applyFill="1" applyBorder="1" applyAlignment="1">
      <alignment horizontal="left" vertical="center" wrapText="1" indent="4"/>
    </xf>
    <xf numFmtId="0" fontId="9" fillId="34" borderId="29" xfId="0" applyFont="1" applyFill="1" applyBorder="1" applyAlignment="1">
      <alignment horizontal="left" vertical="center" wrapText="1" indent="4"/>
    </xf>
    <xf numFmtId="0" fontId="9" fillId="34" borderId="30" xfId="0" applyFont="1" applyFill="1" applyBorder="1" applyAlignment="1">
      <alignment horizontal="left" vertical="center" wrapText="1" indent="4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7"/>
  <sheetViews>
    <sheetView tabSelected="1" zoomScale="145" zoomScaleNormal="145" zoomScaleSheetLayoutView="145" zoomScalePageLayoutView="0" workbookViewId="0" topLeftCell="A381">
      <selection activeCell="P404" sqref="P404"/>
    </sheetView>
  </sheetViews>
  <sheetFormatPr defaultColWidth="9.00390625" defaultRowHeight="12.75"/>
  <cols>
    <col min="1" max="1" width="1.37890625" style="6" customWidth="1"/>
    <col min="2" max="2" width="3.375" style="6" customWidth="1"/>
    <col min="3" max="3" width="11.375" style="6" customWidth="1"/>
    <col min="4" max="4" width="7.25390625" style="6" customWidth="1"/>
    <col min="5" max="5" width="14.00390625" style="6" customWidth="1"/>
    <col min="6" max="6" width="6.375" style="6" customWidth="1"/>
    <col min="7" max="7" width="4.625" style="6" customWidth="1"/>
    <col min="8" max="8" width="6.125" style="7" customWidth="1"/>
    <col min="9" max="9" width="5.375" style="7" customWidth="1"/>
    <col min="10" max="10" width="4.75390625" style="7" customWidth="1"/>
    <col min="11" max="11" width="5.125" style="7" customWidth="1"/>
    <col min="12" max="12" width="8.75390625" style="7" customWidth="1"/>
    <col min="13" max="13" width="9.625" style="7" customWidth="1"/>
    <col min="14" max="14" width="8.75390625" style="7" customWidth="1"/>
    <col min="15" max="15" width="9.25390625" style="7" customWidth="1"/>
    <col min="16" max="16" width="8.75390625" style="7" customWidth="1"/>
    <col min="17" max="17" width="9.25390625" style="7" customWidth="1"/>
    <col min="18" max="18" width="9.00390625" style="7" bestFit="1" customWidth="1"/>
    <col min="19" max="19" width="9.25390625" style="7" customWidth="1"/>
    <col min="20" max="20" width="9.00390625" style="7" bestFit="1" customWidth="1"/>
    <col min="21" max="21" width="9.25390625" style="7" customWidth="1"/>
    <col min="22" max="22" width="8.25390625" style="7" bestFit="1" customWidth="1"/>
    <col min="23" max="23" width="9.25390625" style="7" customWidth="1"/>
    <col min="24" max="16384" width="9.125" style="6" customWidth="1"/>
  </cols>
  <sheetData>
    <row r="1" spans="8:23" s="1" customFormat="1" ht="11.2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6" t="s">
        <v>0</v>
      </c>
    </row>
    <row r="2" spans="8:23" s="1" customFormat="1" ht="9.75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6"/>
      <c r="W2" s="16" t="s">
        <v>49</v>
      </c>
    </row>
    <row r="3" spans="8:23" s="1" customFormat="1" ht="9.75" customHeight="1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6"/>
      <c r="W3" s="16" t="s">
        <v>50</v>
      </c>
    </row>
    <row r="4" ht="6.75" customHeight="1"/>
    <row r="5" spans="8:23" s="17" customFormat="1" ht="12">
      <c r="H5" s="19" t="s">
        <v>51</v>
      </c>
      <c r="I5" s="81" t="s">
        <v>712</v>
      </c>
      <c r="J5" s="20" t="s">
        <v>52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8"/>
    </row>
    <row r="6" spans="8:23" s="1" customFormat="1" ht="6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19.5" customHeight="1">
      <c r="A7" s="21" t="s">
        <v>53</v>
      </c>
      <c r="B7" s="77"/>
      <c r="C7" s="77"/>
      <c r="D7" s="196" t="s">
        <v>710</v>
      </c>
      <c r="E7" s="196"/>
      <c r="F7" s="19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" customFormat="1" ht="9" customHeight="1">
      <c r="A8" s="21"/>
      <c r="B8" s="77"/>
      <c r="C8" s="77"/>
      <c r="D8" s="85" t="s">
        <v>693</v>
      </c>
      <c r="E8" s="85"/>
      <c r="F8" s="8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1" customFormat="1" ht="10.5">
      <c r="A9" s="21"/>
      <c r="B9" s="77"/>
      <c r="C9" s="78"/>
      <c r="D9" s="79" t="s">
        <v>669</v>
      </c>
      <c r="E9" s="94" t="s">
        <v>711</v>
      </c>
      <c r="F9" s="9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1" customFormat="1" ht="10.5">
      <c r="A10" s="21"/>
      <c r="B10" s="77"/>
      <c r="C10" s="78"/>
      <c r="D10" s="77"/>
      <c r="E10" s="79" t="s">
        <v>354</v>
      </c>
      <c r="F10" s="80" t="s">
        <v>709</v>
      </c>
      <c r="G10" s="21" t="s">
        <v>355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1" customFormat="1" ht="10.5">
      <c r="A11" s="21"/>
      <c r="B11" s="77"/>
      <c r="C11" s="77"/>
      <c r="D11" s="77"/>
      <c r="E11" s="77"/>
      <c r="F11" s="7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1" customFormat="1" ht="10.5">
      <c r="A12" s="21" t="s">
        <v>54</v>
      </c>
      <c r="B12" s="77"/>
      <c r="C12" s="77"/>
      <c r="D12" s="77"/>
      <c r="E12" s="77"/>
      <c r="F12" s="7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" customFormat="1" ht="10.5">
      <c r="A13" s="21" t="s">
        <v>356</v>
      </c>
      <c r="B13" s="94"/>
      <c r="C13" s="94"/>
      <c r="D13" s="94"/>
      <c r="E13" s="94"/>
      <c r="F13" s="94"/>
      <c r="G13" s="2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s="1" customFormat="1" ht="12.75" customHeight="1">
      <c r="B14" s="86" t="s">
        <v>55</v>
      </c>
      <c r="C14" s="86"/>
      <c r="D14" s="86"/>
      <c r="E14" s="86"/>
      <c r="F14" s="86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24" customFormat="1" ht="14.25" customHeight="1" thickBot="1">
      <c r="A15" s="101" t="s">
        <v>353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9" s="4" customFormat="1" ht="18" customHeight="1">
      <c r="A16" s="205" t="s">
        <v>7</v>
      </c>
      <c r="B16" s="201"/>
      <c r="C16" s="199" t="s">
        <v>8</v>
      </c>
      <c r="D16" s="200"/>
      <c r="E16" s="200"/>
      <c r="F16" s="200"/>
      <c r="G16" s="201"/>
      <c r="H16" s="197" t="s">
        <v>1</v>
      </c>
      <c r="I16" s="12" t="s">
        <v>705</v>
      </c>
      <c r="J16" s="13" t="s">
        <v>704</v>
      </c>
      <c r="K16" s="13" t="s">
        <v>703</v>
      </c>
      <c r="L16" s="95" t="s">
        <v>698</v>
      </c>
      <c r="M16" s="102"/>
      <c r="N16" s="95" t="s">
        <v>699</v>
      </c>
      <c r="O16" s="102"/>
      <c r="P16" s="95" t="s">
        <v>700</v>
      </c>
      <c r="Q16" s="102"/>
      <c r="R16" s="95" t="s">
        <v>701</v>
      </c>
      <c r="S16" s="102"/>
      <c r="T16" s="95" t="s">
        <v>702</v>
      </c>
      <c r="U16" s="102"/>
      <c r="V16" s="95" t="s">
        <v>9</v>
      </c>
      <c r="W16" s="96"/>
      <c r="Y16" s="84" t="s">
        <v>708</v>
      </c>
      <c r="Z16" s="84"/>
      <c r="AA16" s="84"/>
      <c r="AB16" s="84"/>
      <c r="AC16" s="84"/>
    </row>
    <row r="17" spans="1:29" s="4" customFormat="1" ht="50.25" customHeight="1">
      <c r="A17" s="206"/>
      <c r="B17" s="204"/>
      <c r="C17" s="202"/>
      <c r="D17" s="203"/>
      <c r="E17" s="203"/>
      <c r="F17" s="203"/>
      <c r="G17" s="204"/>
      <c r="H17" s="198"/>
      <c r="I17" s="14" t="s">
        <v>2</v>
      </c>
      <c r="J17" s="3" t="s">
        <v>2</v>
      </c>
      <c r="K17" s="3" t="s">
        <v>3</v>
      </c>
      <c r="L17" s="3" t="s">
        <v>4</v>
      </c>
      <c r="M17" s="3" t="s">
        <v>6</v>
      </c>
      <c r="N17" s="3" t="s">
        <v>4</v>
      </c>
      <c r="O17" s="3" t="s">
        <v>10</v>
      </c>
      <c r="P17" s="3" t="s">
        <v>4</v>
      </c>
      <c r="Q17" s="3" t="s">
        <v>10</v>
      </c>
      <c r="R17" s="3" t="s">
        <v>4</v>
      </c>
      <c r="S17" s="3" t="s">
        <v>10</v>
      </c>
      <c r="T17" s="3" t="s">
        <v>4</v>
      </c>
      <c r="U17" s="3" t="s">
        <v>10</v>
      </c>
      <c r="V17" s="3" t="s">
        <v>4</v>
      </c>
      <c r="W17" s="15" t="s">
        <v>10</v>
      </c>
      <c r="Y17" s="60">
        <v>2025</v>
      </c>
      <c r="Z17" s="60">
        <v>2026</v>
      </c>
      <c r="AA17" s="60">
        <v>2027</v>
      </c>
      <c r="AB17" s="60">
        <v>2028</v>
      </c>
      <c r="AC17" s="60">
        <v>2029</v>
      </c>
    </row>
    <row r="18" spans="1:29" s="5" customFormat="1" ht="9" thickBot="1">
      <c r="A18" s="100">
        <v>1</v>
      </c>
      <c r="B18" s="99"/>
      <c r="C18" s="97">
        <v>2</v>
      </c>
      <c r="D18" s="98"/>
      <c r="E18" s="98"/>
      <c r="F18" s="98"/>
      <c r="G18" s="99"/>
      <c r="H18" s="11">
        <v>3</v>
      </c>
      <c r="I18" s="9">
        <v>4</v>
      </c>
      <c r="J18" s="10">
        <v>5</v>
      </c>
      <c r="K18" s="10">
        <v>6</v>
      </c>
      <c r="L18" s="10">
        <v>7</v>
      </c>
      <c r="M18" s="10">
        <v>8</v>
      </c>
      <c r="N18" s="10">
        <v>9</v>
      </c>
      <c r="O18" s="10">
        <v>10</v>
      </c>
      <c r="P18" s="10">
        <v>11</v>
      </c>
      <c r="Q18" s="10">
        <v>12</v>
      </c>
      <c r="R18" s="10">
        <v>13</v>
      </c>
      <c r="S18" s="10">
        <v>14</v>
      </c>
      <c r="T18" s="10">
        <v>15</v>
      </c>
      <c r="U18" s="10">
        <v>16</v>
      </c>
      <c r="V18" s="10">
        <v>17</v>
      </c>
      <c r="W18" s="10">
        <v>18</v>
      </c>
      <c r="Y18" s="5">
        <v>1.049</v>
      </c>
      <c r="Z18" s="5">
        <v>1.03</v>
      </c>
      <c r="AA18" s="5">
        <v>1.03</v>
      </c>
      <c r="AB18" s="5">
        <v>1.03</v>
      </c>
      <c r="AC18" s="5">
        <v>1.03</v>
      </c>
    </row>
    <row r="19" spans="1:23" s="8" customFormat="1" ht="10.5" customHeight="1" thickBot="1">
      <c r="A19" s="139" t="s">
        <v>48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</row>
    <row r="20" spans="1:23" s="29" customFormat="1" ht="9.75" customHeight="1">
      <c r="A20" s="90" t="s">
        <v>25</v>
      </c>
      <c r="B20" s="91"/>
      <c r="C20" s="103" t="s">
        <v>45</v>
      </c>
      <c r="D20" s="104"/>
      <c r="E20" s="104"/>
      <c r="F20" s="104"/>
      <c r="G20" s="105"/>
      <c r="H20" s="27" t="s">
        <v>5</v>
      </c>
      <c r="I20" s="50">
        <f>I26+I28+I34</f>
        <v>1239.2189999999998</v>
      </c>
      <c r="J20" s="51">
        <f>J26+J28+J34</f>
        <v>1454.22</v>
      </c>
      <c r="K20" s="51">
        <v>1182.130299117367</v>
      </c>
      <c r="L20" s="51">
        <f>K20*$Y$18</f>
        <v>1240.0546837741178</v>
      </c>
      <c r="M20" s="28"/>
      <c r="N20" s="51">
        <f>L20*$Z$18</f>
        <v>1277.2563242873414</v>
      </c>
      <c r="O20" s="28"/>
      <c r="P20" s="51">
        <f>N20*$Z$18</f>
        <v>1315.5740140159617</v>
      </c>
      <c r="Q20" s="28"/>
      <c r="R20" s="51">
        <f>P20*$Z$18</f>
        <v>1355.0412344364406</v>
      </c>
      <c r="S20" s="28"/>
      <c r="T20" s="51">
        <f>R20*$Z$18</f>
        <v>1395.692471469534</v>
      </c>
      <c r="U20" s="28"/>
      <c r="V20" s="51">
        <f>L20+N20+P20+R20+T20</f>
        <v>6583.618727983396</v>
      </c>
      <c r="W20" s="27"/>
    </row>
    <row r="21" spans="1:23" s="29" customFormat="1" ht="8.25" customHeight="1">
      <c r="A21" s="92" t="s">
        <v>11</v>
      </c>
      <c r="B21" s="93"/>
      <c r="C21" s="106" t="s">
        <v>46</v>
      </c>
      <c r="D21" s="107"/>
      <c r="E21" s="107"/>
      <c r="F21" s="107"/>
      <c r="G21" s="108"/>
      <c r="H21" s="30" t="s">
        <v>5</v>
      </c>
      <c r="I21" s="52"/>
      <c r="J21" s="53"/>
      <c r="K21" s="53"/>
      <c r="L21" s="53"/>
      <c r="M21" s="32"/>
      <c r="N21" s="53"/>
      <c r="O21" s="32"/>
      <c r="P21" s="53"/>
      <c r="Q21" s="32"/>
      <c r="R21" s="53"/>
      <c r="S21" s="32"/>
      <c r="T21" s="53"/>
      <c r="U21" s="32"/>
      <c r="V21" s="53"/>
      <c r="W21" s="30"/>
    </row>
    <row r="22" spans="1:23" s="29" customFormat="1" ht="16.5" customHeight="1">
      <c r="A22" s="92" t="s">
        <v>12</v>
      </c>
      <c r="B22" s="93"/>
      <c r="C22" s="106" t="s">
        <v>47</v>
      </c>
      <c r="D22" s="107"/>
      <c r="E22" s="107"/>
      <c r="F22" s="107"/>
      <c r="G22" s="108"/>
      <c r="H22" s="30" t="s">
        <v>5</v>
      </c>
      <c r="I22" s="52"/>
      <c r="J22" s="53"/>
      <c r="K22" s="53"/>
      <c r="L22" s="53"/>
      <c r="M22" s="32"/>
      <c r="N22" s="53"/>
      <c r="O22" s="32"/>
      <c r="P22" s="53"/>
      <c r="Q22" s="32"/>
      <c r="R22" s="53"/>
      <c r="S22" s="32"/>
      <c r="T22" s="53"/>
      <c r="U22" s="32"/>
      <c r="V22" s="53"/>
      <c r="W22" s="30"/>
    </row>
    <row r="23" spans="1:23" s="29" customFormat="1" ht="16.5" customHeight="1">
      <c r="A23" s="92" t="s">
        <v>13</v>
      </c>
      <c r="B23" s="93"/>
      <c r="C23" s="106" t="s">
        <v>56</v>
      </c>
      <c r="D23" s="107"/>
      <c r="E23" s="107"/>
      <c r="F23" s="107"/>
      <c r="G23" s="108"/>
      <c r="H23" s="30" t="s">
        <v>5</v>
      </c>
      <c r="I23" s="52"/>
      <c r="J23" s="53"/>
      <c r="K23" s="53"/>
      <c r="L23" s="53"/>
      <c r="M23" s="32"/>
      <c r="N23" s="53"/>
      <c r="O23" s="32"/>
      <c r="P23" s="53"/>
      <c r="Q23" s="32"/>
      <c r="R23" s="53"/>
      <c r="S23" s="32"/>
      <c r="T23" s="53"/>
      <c r="U23" s="32"/>
      <c r="V23" s="53"/>
      <c r="W23" s="30"/>
    </row>
    <row r="24" spans="1:23" s="29" customFormat="1" ht="16.5" customHeight="1">
      <c r="A24" s="92" t="s">
        <v>14</v>
      </c>
      <c r="B24" s="93"/>
      <c r="C24" s="106" t="s">
        <v>57</v>
      </c>
      <c r="D24" s="107"/>
      <c r="E24" s="107"/>
      <c r="F24" s="107"/>
      <c r="G24" s="108"/>
      <c r="H24" s="30" t="s">
        <v>5</v>
      </c>
      <c r="I24" s="52"/>
      <c r="J24" s="53"/>
      <c r="K24" s="53"/>
      <c r="L24" s="53"/>
      <c r="M24" s="32"/>
      <c r="N24" s="53"/>
      <c r="O24" s="32"/>
      <c r="P24" s="53"/>
      <c r="Q24" s="32"/>
      <c r="R24" s="53"/>
      <c r="S24" s="32"/>
      <c r="T24" s="53"/>
      <c r="U24" s="32"/>
      <c r="V24" s="53"/>
      <c r="W24" s="30"/>
    </row>
    <row r="25" spans="1:23" s="29" customFormat="1" ht="7.5" customHeight="1">
      <c r="A25" s="92" t="s">
        <v>15</v>
      </c>
      <c r="B25" s="93"/>
      <c r="C25" s="106" t="s">
        <v>58</v>
      </c>
      <c r="D25" s="107"/>
      <c r="E25" s="107"/>
      <c r="F25" s="107"/>
      <c r="G25" s="108"/>
      <c r="H25" s="30" t="s">
        <v>5</v>
      </c>
      <c r="I25" s="52"/>
      <c r="J25" s="53"/>
      <c r="K25" s="53"/>
      <c r="L25" s="53"/>
      <c r="M25" s="32"/>
      <c r="N25" s="53"/>
      <c r="O25" s="32"/>
      <c r="P25" s="53"/>
      <c r="Q25" s="32"/>
      <c r="R25" s="53"/>
      <c r="S25" s="32"/>
      <c r="T25" s="53"/>
      <c r="U25" s="32"/>
      <c r="V25" s="53"/>
      <c r="W25" s="30"/>
    </row>
    <row r="26" spans="1:23" s="29" customFormat="1" ht="7.5" customHeight="1">
      <c r="A26" s="92" t="s">
        <v>16</v>
      </c>
      <c r="B26" s="93"/>
      <c r="C26" s="106" t="s">
        <v>80</v>
      </c>
      <c r="D26" s="107"/>
      <c r="E26" s="107"/>
      <c r="F26" s="107"/>
      <c r="G26" s="108"/>
      <c r="H26" s="30" t="s">
        <v>5</v>
      </c>
      <c r="I26" s="52">
        <v>1158.993</v>
      </c>
      <c r="J26" s="53">
        <f>1242.874</f>
        <v>1242.874</v>
      </c>
      <c r="K26" s="53">
        <v>1000.03</v>
      </c>
      <c r="L26" s="53">
        <f>K26*$Y$18</f>
        <v>1049.03147</v>
      </c>
      <c r="M26" s="32"/>
      <c r="N26" s="53">
        <f>L26*$Z$18</f>
        <v>1080.5024141</v>
      </c>
      <c r="O26" s="32"/>
      <c r="P26" s="53">
        <f>N26*$Z$18</f>
        <v>1112.917486523</v>
      </c>
      <c r="Q26" s="32"/>
      <c r="R26" s="53">
        <f>P26*$Z$18</f>
        <v>1146.3050111186901</v>
      </c>
      <c r="S26" s="32"/>
      <c r="T26" s="53">
        <f>R26*$Z$18</f>
        <v>1180.694161452251</v>
      </c>
      <c r="U26" s="32"/>
      <c r="V26" s="53">
        <f>L26+N26+P26+R26+T26</f>
        <v>5569.4505431939415</v>
      </c>
      <c r="W26" s="30"/>
    </row>
    <row r="27" spans="1:23" s="29" customFormat="1" ht="7.5" customHeight="1">
      <c r="A27" s="92" t="s">
        <v>17</v>
      </c>
      <c r="B27" s="93"/>
      <c r="C27" s="106" t="s">
        <v>81</v>
      </c>
      <c r="D27" s="107"/>
      <c r="E27" s="107"/>
      <c r="F27" s="107"/>
      <c r="G27" s="108"/>
      <c r="H27" s="30" t="s">
        <v>5</v>
      </c>
      <c r="I27" s="52"/>
      <c r="J27" s="53"/>
      <c r="K27" s="53"/>
      <c r="L27" s="53"/>
      <c r="M27" s="32"/>
      <c r="N27" s="53"/>
      <c r="O27" s="32"/>
      <c r="P27" s="53"/>
      <c r="Q27" s="32"/>
      <c r="R27" s="53"/>
      <c r="S27" s="32"/>
      <c r="T27" s="53"/>
      <c r="U27" s="32"/>
      <c r="V27" s="53"/>
      <c r="W27" s="30"/>
    </row>
    <row r="28" spans="1:23" s="29" customFormat="1" ht="7.5" customHeight="1">
      <c r="A28" s="92" t="s">
        <v>18</v>
      </c>
      <c r="B28" s="93"/>
      <c r="C28" s="106" t="s">
        <v>82</v>
      </c>
      <c r="D28" s="107"/>
      <c r="E28" s="107"/>
      <c r="F28" s="107"/>
      <c r="G28" s="108"/>
      <c r="H28" s="30" t="s">
        <v>5</v>
      </c>
      <c r="I28" s="52">
        <v>67.531</v>
      </c>
      <c r="J28" s="53">
        <v>198.858</v>
      </c>
      <c r="K28" s="53">
        <v>150</v>
      </c>
      <c r="L28" s="53">
        <f>K28*$Y$18</f>
        <v>157.35</v>
      </c>
      <c r="M28" s="32"/>
      <c r="N28" s="53">
        <f>L28*$Z$18</f>
        <v>162.0705</v>
      </c>
      <c r="O28" s="32"/>
      <c r="P28" s="53">
        <f>N28*$Z$18</f>
        <v>166.93261500000003</v>
      </c>
      <c r="Q28" s="32"/>
      <c r="R28" s="53">
        <f>P28*$Z$18</f>
        <v>171.94059345000002</v>
      </c>
      <c r="S28" s="32"/>
      <c r="T28" s="53">
        <f>R28*$Z$18</f>
        <v>177.09881125350003</v>
      </c>
      <c r="U28" s="32"/>
      <c r="V28" s="53">
        <f>L28+N28+P28+R28+T28</f>
        <v>835.3925197035</v>
      </c>
      <c r="W28" s="30"/>
    </row>
    <row r="29" spans="1:23" s="29" customFormat="1" ht="7.5" customHeight="1">
      <c r="A29" s="92" t="s">
        <v>19</v>
      </c>
      <c r="B29" s="93"/>
      <c r="C29" s="106" t="s">
        <v>83</v>
      </c>
      <c r="D29" s="107"/>
      <c r="E29" s="107"/>
      <c r="F29" s="107"/>
      <c r="G29" s="108"/>
      <c r="H29" s="30" t="s">
        <v>5</v>
      </c>
      <c r="I29" s="52"/>
      <c r="J29" s="53"/>
      <c r="K29" s="53"/>
      <c r="L29" s="53"/>
      <c r="M29" s="32"/>
      <c r="N29" s="53"/>
      <c r="O29" s="32"/>
      <c r="P29" s="53"/>
      <c r="Q29" s="32"/>
      <c r="R29" s="53"/>
      <c r="S29" s="32"/>
      <c r="T29" s="53"/>
      <c r="U29" s="32"/>
      <c r="V29" s="53"/>
      <c r="W29" s="30"/>
    </row>
    <row r="30" spans="1:23" s="29" customFormat="1" ht="7.5" customHeight="1">
      <c r="A30" s="92" t="s">
        <v>20</v>
      </c>
      <c r="B30" s="93"/>
      <c r="C30" s="106" t="s">
        <v>84</v>
      </c>
      <c r="D30" s="107"/>
      <c r="E30" s="107"/>
      <c r="F30" s="107"/>
      <c r="G30" s="108"/>
      <c r="H30" s="30" t="s">
        <v>5</v>
      </c>
      <c r="I30" s="52"/>
      <c r="J30" s="53"/>
      <c r="K30" s="53"/>
      <c r="L30" s="53"/>
      <c r="M30" s="32"/>
      <c r="N30" s="53"/>
      <c r="O30" s="32"/>
      <c r="P30" s="53"/>
      <c r="Q30" s="32"/>
      <c r="R30" s="53"/>
      <c r="S30" s="32"/>
      <c r="T30" s="53"/>
      <c r="U30" s="32"/>
      <c r="V30" s="53"/>
      <c r="W30" s="30"/>
    </row>
    <row r="31" spans="1:23" s="29" customFormat="1" ht="16.5" customHeight="1">
      <c r="A31" s="92" t="s">
        <v>21</v>
      </c>
      <c r="B31" s="93"/>
      <c r="C31" s="106" t="s">
        <v>85</v>
      </c>
      <c r="D31" s="107"/>
      <c r="E31" s="107"/>
      <c r="F31" s="107"/>
      <c r="G31" s="108"/>
      <c r="H31" s="30" t="s">
        <v>5</v>
      </c>
      <c r="I31" s="52"/>
      <c r="J31" s="53"/>
      <c r="K31" s="53"/>
      <c r="L31" s="53"/>
      <c r="M31" s="32"/>
      <c r="N31" s="53"/>
      <c r="O31" s="32"/>
      <c r="P31" s="53"/>
      <c r="Q31" s="32"/>
      <c r="R31" s="53"/>
      <c r="S31" s="32"/>
      <c r="T31" s="53"/>
      <c r="U31" s="32"/>
      <c r="V31" s="53"/>
      <c r="W31" s="30"/>
    </row>
    <row r="32" spans="1:23" s="29" customFormat="1" ht="7.5" customHeight="1">
      <c r="A32" s="92" t="s">
        <v>22</v>
      </c>
      <c r="B32" s="93"/>
      <c r="C32" s="87" t="s">
        <v>86</v>
      </c>
      <c r="D32" s="88"/>
      <c r="E32" s="88"/>
      <c r="F32" s="88"/>
      <c r="G32" s="89"/>
      <c r="H32" s="30" t="s">
        <v>5</v>
      </c>
      <c r="I32" s="52"/>
      <c r="J32" s="53"/>
      <c r="K32" s="53"/>
      <c r="L32" s="53"/>
      <c r="M32" s="32"/>
      <c r="N32" s="53"/>
      <c r="O32" s="32"/>
      <c r="P32" s="53"/>
      <c r="Q32" s="32"/>
      <c r="R32" s="53"/>
      <c r="S32" s="32"/>
      <c r="T32" s="53"/>
      <c r="U32" s="32"/>
      <c r="V32" s="53"/>
      <c r="W32" s="30"/>
    </row>
    <row r="33" spans="1:23" s="29" customFormat="1" ht="7.5" customHeight="1">
      <c r="A33" s="92" t="s">
        <v>23</v>
      </c>
      <c r="B33" s="93"/>
      <c r="C33" s="87" t="s">
        <v>87</v>
      </c>
      <c r="D33" s="88"/>
      <c r="E33" s="88"/>
      <c r="F33" s="88"/>
      <c r="G33" s="89"/>
      <c r="H33" s="30" t="s">
        <v>5</v>
      </c>
      <c r="I33" s="52"/>
      <c r="J33" s="53"/>
      <c r="K33" s="53"/>
      <c r="L33" s="53"/>
      <c r="M33" s="32"/>
      <c r="N33" s="53"/>
      <c r="O33" s="32"/>
      <c r="P33" s="53"/>
      <c r="Q33" s="32"/>
      <c r="R33" s="53"/>
      <c r="S33" s="32"/>
      <c r="T33" s="53"/>
      <c r="U33" s="32"/>
      <c r="V33" s="53"/>
      <c r="W33" s="30"/>
    </row>
    <row r="34" spans="1:23" s="29" customFormat="1" ht="7.5" customHeight="1">
      <c r="A34" s="92" t="s">
        <v>24</v>
      </c>
      <c r="B34" s="93"/>
      <c r="C34" s="106" t="s">
        <v>88</v>
      </c>
      <c r="D34" s="107"/>
      <c r="E34" s="107"/>
      <c r="F34" s="107"/>
      <c r="G34" s="108"/>
      <c r="H34" s="30" t="s">
        <v>5</v>
      </c>
      <c r="I34" s="52">
        <f>11.348+1.347</f>
        <v>12.695</v>
      </c>
      <c r="J34" s="53">
        <f>11.39+1.098</f>
        <v>12.488000000000001</v>
      </c>
      <c r="K34" s="53">
        <v>32.10029911736701</v>
      </c>
      <c r="L34" s="53">
        <f>K34*$Y$18</f>
        <v>33.67321377411799</v>
      </c>
      <c r="M34" s="32"/>
      <c r="N34" s="53">
        <f>L34*$Z$18</f>
        <v>34.68341018734153</v>
      </c>
      <c r="O34" s="32"/>
      <c r="P34" s="53">
        <f>N34*$Z$18</f>
        <v>35.72391249296177</v>
      </c>
      <c r="Q34" s="32"/>
      <c r="R34" s="53">
        <f>P34*$Z$18</f>
        <v>36.79562986775063</v>
      </c>
      <c r="S34" s="32"/>
      <c r="T34" s="53">
        <f>R34*$Z$18</f>
        <v>37.89949876378315</v>
      </c>
      <c r="U34" s="32"/>
      <c r="V34" s="53">
        <f>L34+N34+P34+R34+T34</f>
        <v>178.77566508595507</v>
      </c>
      <c r="W34" s="30"/>
    </row>
    <row r="35" spans="1:23" s="29" customFormat="1" ht="16.5" customHeight="1">
      <c r="A35" s="92" t="s">
        <v>26</v>
      </c>
      <c r="B35" s="93"/>
      <c r="C35" s="118" t="s">
        <v>89</v>
      </c>
      <c r="D35" s="119"/>
      <c r="E35" s="119"/>
      <c r="F35" s="119"/>
      <c r="G35" s="120"/>
      <c r="H35" s="30" t="s">
        <v>5</v>
      </c>
      <c r="I35" s="52">
        <f>I41+I43+I49</f>
        <v>1130.9969999999998</v>
      </c>
      <c r="J35" s="53">
        <f>SUM(J41+J43+J49)</f>
        <v>1443.7369999999999</v>
      </c>
      <c r="K35" s="53">
        <v>1042.429039537207</v>
      </c>
      <c r="L35" s="53">
        <f>K35*$Y$18</f>
        <v>1093.50806247453</v>
      </c>
      <c r="M35" s="32"/>
      <c r="N35" s="53">
        <f>L35*$Z$18</f>
        <v>1126.313304348766</v>
      </c>
      <c r="O35" s="32"/>
      <c r="P35" s="53">
        <f>N35*$Z$18</f>
        <v>1160.102703479229</v>
      </c>
      <c r="Q35" s="32"/>
      <c r="R35" s="53">
        <f>P35*$Z$18</f>
        <v>1194.9057845836057</v>
      </c>
      <c r="S35" s="32"/>
      <c r="T35" s="53">
        <f>R35*$Z$18</f>
        <v>1230.752958121114</v>
      </c>
      <c r="U35" s="32"/>
      <c r="V35" s="53">
        <f>L35+N35+P35+R35+T35</f>
        <v>5805.582813007245</v>
      </c>
      <c r="W35" s="30"/>
    </row>
    <row r="36" spans="1:23" s="29" customFormat="1" ht="7.5" customHeight="1">
      <c r="A36" s="92" t="s">
        <v>28</v>
      </c>
      <c r="B36" s="93"/>
      <c r="C36" s="106" t="s">
        <v>46</v>
      </c>
      <c r="D36" s="107"/>
      <c r="E36" s="107"/>
      <c r="F36" s="107"/>
      <c r="G36" s="108"/>
      <c r="H36" s="30" t="s">
        <v>5</v>
      </c>
      <c r="I36" s="52"/>
      <c r="J36" s="53"/>
      <c r="K36" s="53"/>
      <c r="L36" s="53"/>
      <c r="M36" s="32"/>
      <c r="N36" s="53"/>
      <c r="O36" s="32"/>
      <c r="P36" s="53"/>
      <c r="Q36" s="32"/>
      <c r="R36" s="53"/>
      <c r="S36" s="32"/>
      <c r="T36" s="53"/>
      <c r="U36" s="32"/>
      <c r="V36" s="53"/>
      <c r="W36" s="30"/>
    </row>
    <row r="37" spans="1:23" s="29" customFormat="1" ht="16.5" customHeight="1">
      <c r="A37" s="92" t="s">
        <v>27</v>
      </c>
      <c r="B37" s="93"/>
      <c r="C37" s="87" t="s">
        <v>47</v>
      </c>
      <c r="D37" s="88"/>
      <c r="E37" s="88"/>
      <c r="F37" s="88"/>
      <c r="G37" s="89"/>
      <c r="H37" s="30" t="s">
        <v>5</v>
      </c>
      <c r="I37" s="52"/>
      <c r="J37" s="53"/>
      <c r="K37" s="53"/>
      <c r="L37" s="53"/>
      <c r="M37" s="32"/>
      <c r="N37" s="53"/>
      <c r="O37" s="32"/>
      <c r="P37" s="53"/>
      <c r="Q37" s="32"/>
      <c r="R37" s="53"/>
      <c r="S37" s="32"/>
      <c r="T37" s="53"/>
      <c r="U37" s="32"/>
      <c r="V37" s="53"/>
      <c r="W37" s="30"/>
    </row>
    <row r="38" spans="1:23" s="29" customFormat="1" ht="16.5" customHeight="1">
      <c r="A38" s="92" t="s">
        <v>29</v>
      </c>
      <c r="B38" s="93"/>
      <c r="C38" s="87" t="s">
        <v>56</v>
      </c>
      <c r="D38" s="88"/>
      <c r="E38" s="88"/>
      <c r="F38" s="88"/>
      <c r="G38" s="89"/>
      <c r="H38" s="30" t="s">
        <v>5</v>
      </c>
      <c r="I38" s="52"/>
      <c r="J38" s="53"/>
      <c r="K38" s="53"/>
      <c r="L38" s="53"/>
      <c r="M38" s="32"/>
      <c r="N38" s="53"/>
      <c r="O38" s="32"/>
      <c r="P38" s="53"/>
      <c r="Q38" s="32"/>
      <c r="R38" s="53"/>
      <c r="S38" s="32"/>
      <c r="T38" s="53"/>
      <c r="U38" s="32"/>
      <c r="V38" s="53"/>
      <c r="W38" s="30"/>
    </row>
    <row r="39" spans="1:23" s="29" customFormat="1" ht="16.5" customHeight="1">
      <c r="A39" s="92" t="s">
        <v>30</v>
      </c>
      <c r="B39" s="93"/>
      <c r="C39" s="87" t="s">
        <v>57</v>
      </c>
      <c r="D39" s="88"/>
      <c r="E39" s="88"/>
      <c r="F39" s="88"/>
      <c r="G39" s="89"/>
      <c r="H39" s="30" t="s">
        <v>5</v>
      </c>
      <c r="I39" s="52"/>
      <c r="J39" s="53"/>
      <c r="K39" s="53"/>
      <c r="L39" s="53"/>
      <c r="M39" s="32"/>
      <c r="N39" s="53"/>
      <c r="O39" s="32"/>
      <c r="P39" s="53"/>
      <c r="Q39" s="32"/>
      <c r="R39" s="53"/>
      <c r="S39" s="32"/>
      <c r="T39" s="53"/>
      <c r="U39" s="32"/>
      <c r="V39" s="53"/>
      <c r="W39" s="30"/>
    </row>
    <row r="40" spans="1:23" s="29" customFormat="1" ht="7.5" customHeight="1">
      <c r="A40" s="92" t="s">
        <v>31</v>
      </c>
      <c r="B40" s="93"/>
      <c r="C40" s="106" t="s">
        <v>58</v>
      </c>
      <c r="D40" s="107"/>
      <c r="E40" s="107"/>
      <c r="F40" s="107"/>
      <c r="G40" s="108"/>
      <c r="H40" s="30" t="s">
        <v>5</v>
      </c>
      <c r="I40" s="52"/>
      <c r="J40" s="53"/>
      <c r="K40" s="53"/>
      <c r="L40" s="53"/>
      <c r="M40" s="32"/>
      <c r="N40" s="53"/>
      <c r="O40" s="32"/>
      <c r="P40" s="53"/>
      <c r="Q40" s="32"/>
      <c r="R40" s="53"/>
      <c r="S40" s="32"/>
      <c r="T40" s="53"/>
      <c r="U40" s="32"/>
      <c r="V40" s="53"/>
      <c r="W40" s="30"/>
    </row>
    <row r="41" spans="1:23" s="29" customFormat="1" ht="7.5" customHeight="1">
      <c r="A41" s="92" t="s">
        <v>32</v>
      </c>
      <c r="B41" s="93"/>
      <c r="C41" s="106" t="s">
        <v>80</v>
      </c>
      <c r="D41" s="107"/>
      <c r="E41" s="107"/>
      <c r="F41" s="107"/>
      <c r="G41" s="108"/>
      <c r="H41" s="30" t="s">
        <v>5</v>
      </c>
      <c r="I41" s="52">
        <f>1022.016+67.019</f>
        <v>1089.0349999999999</v>
      </c>
      <c r="J41" s="53">
        <f>1323.673+72.975</f>
        <v>1396.648</v>
      </c>
      <c r="K41" s="53">
        <v>959.2261384106</v>
      </c>
      <c r="L41" s="53">
        <f>K41*$Y$18</f>
        <v>1006.2282191927194</v>
      </c>
      <c r="M41" s="32"/>
      <c r="N41" s="53">
        <f>L41*$Z$18</f>
        <v>1036.415065768501</v>
      </c>
      <c r="O41" s="32"/>
      <c r="P41" s="53">
        <f>N41*$Z$18</f>
        <v>1067.507517741556</v>
      </c>
      <c r="Q41" s="32"/>
      <c r="R41" s="53">
        <f>P41*$Z$18</f>
        <v>1099.5327432738027</v>
      </c>
      <c r="S41" s="32"/>
      <c r="T41" s="53">
        <f>R41*$Z$18</f>
        <v>1132.5187255720168</v>
      </c>
      <c r="U41" s="32"/>
      <c r="V41" s="53">
        <f>L41+N41+P41+R41+T41</f>
        <v>5342.2022715485955</v>
      </c>
      <c r="W41" s="30"/>
    </row>
    <row r="42" spans="1:23" s="29" customFormat="1" ht="7.5" customHeight="1">
      <c r="A42" s="92" t="s">
        <v>33</v>
      </c>
      <c r="B42" s="93"/>
      <c r="C42" s="106" t="s">
        <v>81</v>
      </c>
      <c r="D42" s="107"/>
      <c r="E42" s="107"/>
      <c r="F42" s="107"/>
      <c r="G42" s="108"/>
      <c r="H42" s="30" t="s">
        <v>5</v>
      </c>
      <c r="I42" s="52"/>
      <c r="J42" s="53"/>
      <c r="K42" s="53"/>
      <c r="L42" s="53"/>
      <c r="M42" s="32"/>
      <c r="N42" s="53"/>
      <c r="O42" s="32"/>
      <c r="P42" s="53"/>
      <c r="Q42" s="32"/>
      <c r="R42" s="53"/>
      <c r="S42" s="32"/>
      <c r="T42" s="53"/>
      <c r="U42" s="32"/>
      <c r="V42" s="53"/>
      <c r="W42" s="30"/>
    </row>
    <row r="43" spans="1:23" s="29" customFormat="1" ht="7.5" customHeight="1">
      <c r="A43" s="92" t="s">
        <v>34</v>
      </c>
      <c r="B43" s="93"/>
      <c r="C43" s="106" t="s">
        <v>82</v>
      </c>
      <c r="D43" s="107"/>
      <c r="E43" s="107"/>
      <c r="F43" s="107"/>
      <c r="G43" s="108"/>
      <c r="H43" s="30" t="s">
        <v>5</v>
      </c>
      <c r="I43" s="52">
        <f>32.228+2.106</f>
        <v>34.334</v>
      </c>
      <c r="J43" s="53">
        <f>38.98+2.21</f>
        <v>41.19</v>
      </c>
      <c r="K43" s="53">
        <v>66.40501979000001</v>
      </c>
      <c r="L43" s="53">
        <f>K43*$Y$18</f>
        <v>69.65886575971001</v>
      </c>
      <c r="M43" s="32"/>
      <c r="N43" s="53">
        <f>L43*$Z$18</f>
        <v>71.74863173250131</v>
      </c>
      <c r="O43" s="32"/>
      <c r="P43" s="53">
        <f>N43*$Z$18</f>
        <v>73.90109068447634</v>
      </c>
      <c r="Q43" s="32"/>
      <c r="R43" s="53">
        <f>P43*$Z$18</f>
        <v>76.11812340501064</v>
      </c>
      <c r="S43" s="32"/>
      <c r="T43" s="53">
        <f>R43*$Z$18</f>
        <v>78.40166710716096</v>
      </c>
      <c r="U43" s="32"/>
      <c r="V43" s="53">
        <f>L43+N43+P43+R43+T43</f>
        <v>369.8283786888593</v>
      </c>
      <c r="W43" s="30"/>
    </row>
    <row r="44" spans="1:23" s="29" customFormat="1" ht="7.5" customHeight="1">
      <c r="A44" s="92" t="s">
        <v>35</v>
      </c>
      <c r="B44" s="93"/>
      <c r="C44" s="106" t="s">
        <v>83</v>
      </c>
      <c r="D44" s="107"/>
      <c r="E44" s="107"/>
      <c r="F44" s="107"/>
      <c r="G44" s="108"/>
      <c r="H44" s="30" t="s">
        <v>5</v>
      </c>
      <c r="I44" s="52"/>
      <c r="J44" s="53"/>
      <c r="K44" s="53"/>
      <c r="L44" s="53"/>
      <c r="M44" s="32"/>
      <c r="N44" s="53"/>
      <c r="O44" s="32"/>
      <c r="P44" s="53"/>
      <c r="Q44" s="32"/>
      <c r="R44" s="53"/>
      <c r="S44" s="32"/>
      <c r="T44" s="53"/>
      <c r="U44" s="32"/>
      <c r="V44" s="53"/>
      <c r="W44" s="30"/>
    </row>
    <row r="45" spans="1:23" s="29" customFormat="1" ht="7.5" customHeight="1">
      <c r="A45" s="92" t="s">
        <v>36</v>
      </c>
      <c r="B45" s="93"/>
      <c r="C45" s="106" t="s">
        <v>84</v>
      </c>
      <c r="D45" s="107"/>
      <c r="E45" s="107"/>
      <c r="F45" s="107"/>
      <c r="G45" s="108"/>
      <c r="H45" s="30" t="s">
        <v>5</v>
      </c>
      <c r="I45" s="52"/>
      <c r="J45" s="53"/>
      <c r="K45" s="53"/>
      <c r="L45" s="53"/>
      <c r="M45" s="32"/>
      <c r="N45" s="53"/>
      <c r="O45" s="32"/>
      <c r="P45" s="53"/>
      <c r="Q45" s="32"/>
      <c r="R45" s="53"/>
      <c r="S45" s="32"/>
      <c r="T45" s="53"/>
      <c r="U45" s="32"/>
      <c r="V45" s="53"/>
      <c r="W45" s="30"/>
    </row>
    <row r="46" spans="1:23" s="29" customFormat="1" ht="16.5" customHeight="1">
      <c r="A46" s="92" t="s">
        <v>37</v>
      </c>
      <c r="B46" s="93"/>
      <c r="C46" s="106" t="s">
        <v>85</v>
      </c>
      <c r="D46" s="107"/>
      <c r="E46" s="107"/>
      <c r="F46" s="107"/>
      <c r="G46" s="108"/>
      <c r="H46" s="30" t="s">
        <v>5</v>
      </c>
      <c r="I46" s="52"/>
      <c r="J46" s="53"/>
      <c r="K46" s="53"/>
      <c r="L46" s="53"/>
      <c r="M46" s="32"/>
      <c r="N46" s="53"/>
      <c r="O46" s="32"/>
      <c r="P46" s="53"/>
      <c r="Q46" s="32"/>
      <c r="R46" s="53"/>
      <c r="S46" s="32"/>
      <c r="T46" s="53"/>
      <c r="U46" s="32"/>
      <c r="V46" s="53"/>
      <c r="W46" s="30"/>
    </row>
    <row r="47" spans="1:23" s="29" customFormat="1" ht="7.5" customHeight="1">
      <c r="A47" s="92" t="s">
        <v>38</v>
      </c>
      <c r="B47" s="93"/>
      <c r="C47" s="87" t="s">
        <v>86</v>
      </c>
      <c r="D47" s="88"/>
      <c r="E47" s="88"/>
      <c r="F47" s="88"/>
      <c r="G47" s="89"/>
      <c r="H47" s="30" t="s">
        <v>5</v>
      </c>
      <c r="I47" s="52"/>
      <c r="J47" s="53"/>
      <c r="K47" s="53"/>
      <c r="L47" s="53"/>
      <c r="M47" s="32"/>
      <c r="N47" s="53"/>
      <c r="O47" s="32"/>
      <c r="P47" s="53"/>
      <c r="Q47" s="32"/>
      <c r="R47" s="53"/>
      <c r="S47" s="32"/>
      <c r="T47" s="53"/>
      <c r="U47" s="32"/>
      <c r="V47" s="53"/>
      <c r="W47" s="30"/>
    </row>
    <row r="48" spans="1:23" s="29" customFormat="1" ht="7.5" customHeight="1">
      <c r="A48" s="92" t="s">
        <v>39</v>
      </c>
      <c r="B48" s="93"/>
      <c r="C48" s="87" t="s">
        <v>87</v>
      </c>
      <c r="D48" s="88"/>
      <c r="E48" s="88"/>
      <c r="F48" s="88"/>
      <c r="G48" s="89"/>
      <c r="H48" s="30" t="s">
        <v>5</v>
      </c>
      <c r="I48" s="52"/>
      <c r="J48" s="53"/>
      <c r="K48" s="53"/>
      <c r="L48" s="53"/>
      <c r="M48" s="32"/>
      <c r="N48" s="53"/>
      <c r="O48" s="32"/>
      <c r="P48" s="53"/>
      <c r="Q48" s="32"/>
      <c r="R48" s="53"/>
      <c r="S48" s="32"/>
      <c r="T48" s="53"/>
      <c r="U48" s="32"/>
      <c r="V48" s="53"/>
      <c r="W48" s="30"/>
    </row>
    <row r="49" spans="1:23" s="29" customFormat="1" ht="7.5" customHeight="1">
      <c r="A49" s="92" t="s">
        <v>40</v>
      </c>
      <c r="B49" s="93"/>
      <c r="C49" s="106" t="s">
        <v>88</v>
      </c>
      <c r="D49" s="107"/>
      <c r="E49" s="107"/>
      <c r="F49" s="107"/>
      <c r="G49" s="108"/>
      <c r="H49" s="30" t="s">
        <v>5</v>
      </c>
      <c r="I49" s="52">
        <f>5.797+1.446+0.336+0.049</f>
        <v>7.628</v>
      </c>
      <c r="J49" s="53">
        <f>4.484+1.096+0.264+0.055</f>
        <v>5.899</v>
      </c>
      <c r="K49" s="53">
        <v>16.797881336607002</v>
      </c>
      <c r="L49" s="53">
        <f aca="true" t="shared" si="0" ref="L49:L54">K49*$Y$18</f>
        <v>17.620977522100745</v>
      </c>
      <c r="M49" s="32"/>
      <c r="N49" s="53">
        <f aca="true" t="shared" si="1" ref="N49:T54">L49*$Z$18</f>
        <v>18.149606847763767</v>
      </c>
      <c r="O49" s="32"/>
      <c r="P49" s="53">
        <f t="shared" si="1"/>
        <v>18.69409505319668</v>
      </c>
      <c r="Q49" s="32"/>
      <c r="R49" s="53">
        <f t="shared" si="1"/>
        <v>19.25491790479258</v>
      </c>
      <c r="S49" s="32"/>
      <c r="T49" s="53">
        <f t="shared" si="1"/>
        <v>19.83256544193636</v>
      </c>
      <c r="U49" s="32"/>
      <c r="V49" s="53">
        <f aca="true" t="shared" si="2" ref="V49:V54">L49+N49+P49+R49+T49</f>
        <v>93.55216276979013</v>
      </c>
      <c r="W49" s="30"/>
    </row>
    <row r="50" spans="1:23" s="29" customFormat="1" ht="7.5" customHeight="1">
      <c r="A50" s="92" t="s">
        <v>41</v>
      </c>
      <c r="B50" s="93"/>
      <c r="C50" s="106" t="s">
        <v>90</v>
      </c>
      <c r="D50" s="107"/>
      <c r="E50" s="107"/>
      <c r="F50" s="107"/>
      <c r="G50" s="108"/>
      <c r="H50" s="30" t="s">
        <v>5</v>
      </c>
      <c r="I50" s="52">
        <f>I51+I52+I57+I58</f>
        <v>467.60597</v>
      </c>
      <c r="J50" s="53">
        <f>J51+J52+J57+J58</f>
        <v>657.2130000000001</v>
      </c>
      <c r="K50" s="53">
        <v>557.12957929</v>
      </c>
      <c r="L50" s="53">
        <f t="shared" si="0"/>
        <v>584.42892867521</v>
      </c>
      <c r="M50" s="32"/>
      <c r="N50" s="53">
        <f t="shared" si="1"/>
        <v>601.9617965354663</v>
      </c>
      <c r="O50" s="32"/>
      <c r="P50" s="53">
        <f t="shared" si="1"/>
        <v>620.0206504315303</v>
      </c>
      <c r="Q50" s="32"/>
      <c r="R50" s="53">
        <f t="shared" si="1"/>
        <v>638.6212699444762</v>
      </c>
      <c r="S50" s="32"/>
      <c r="T50" s="53">
        <f t="shared" si="1"/>
        <v>657.7799080428106</v>
      </c>
      <c r="U50" s="32"/>
      <c r="V50" s="53">
        <f t="shared" si="2"/>
        <v>3102.812553629494</v>
      </c>
      <c r="W50" s="30"/>
    </row>
    <row r="51" spans="1:23" s="29" customFormat="1" ht="7.5" customHeight="1">
      <c r="A51" s="92" t="s">
        <v>27</v>
      </c>
      <c r="B51" s="93"/>
      <c r="C51" s="87" t="s">
        <v>91</v>
      </c>
      <c r="D51" s="88"/>
      <c r="E51" s="88"/>
      <c r="F51" s="88"/>
      <c r="G51" s="89"/>
      <c r="H51" s="30" t="s">
        <v>5</v>
      </c>
      <c r="I51" s="52"/>
      <c r="J51" s="53"/>
      <c r="K51" s="53">
        <v>10.12957929</v>
      </c>
      <c r="L51" s="53">
        <f t="shared" si="0"/>
        <v>10.62592867521</v>
      </c>
      <c r="M51" s="32"/>
      <c r="N51" s="53">
        <f t="shared" si="1"/>
        <v>10.9447065354663</v>
      </c>
      <c r="O51" s="32"/>
      <c r="P51" s="53">
        <f t="shared" si="1"/>
        <v>11.27304773153029</v>
      </c>
      <c r="Q51" s="32"/>
      <c r="R51" s="53">
        <f t="shared" si="1"/>
        <v>11.611239163476199</v>
      </c>
      <c r="S51" s="32"/>
      <c r="T51" s="53">
        <f t="shared" si="1"/>
        <v>11.959576338380485</v>
      </c>
      <c r="U51" s="32"/>
      <c r="V51" s="53">
        <f t="shared" si="2"/>
        <v>56.41449844406328</v>
      </c>
      <c r="W51" s="30"/>
    </row>
    <row r="52" spans="1:23" s="29" customFormat="1" ht="7.5" customHeight="1">
      <c r="A52" s="92" t="s">
        <v>29</v>
      </c>
      <c r="B52" s="93"/>
      <c r="C52" s="87" t="s">
        <v>92</v>
      </c>
      <c r="D52" s="88"/>
      <c r="E52" s="88"/>
      <c r="F52" s="88"/>
      <c r="G52" s="89"/>
      <c r="H52" s="30" t="s">
        <v>5</v>
      </c>
      <c r="I52" s="52">
        <f>I53+I56</f>
        <v>373.62356</v>
      </c>
      <c r="J52" s="53">
        <f>J53+J56</f>
        <v>580.8000000000001</v>
      </c>
      <c r="K52" s="53">
        <v>447</v>
      </c>
      <c r="L52" s="53">
        <f t="shared" si="0"/>
        <v>468.90299999999996</v>
      </c>
      <c r="M52" s="32"/>
      <c r="N52" s="53">
        <f t="shared" si="1"/>
        <v>482.97008999999997</v>
      </c>
      <c r="O52" s="32"/>
      <c r="P52" s="53">
        <f t="shared" si="1"/>
        <v>497.45919269999996</v>
      </c>
      <c r="Q52" s="32"/>
      <c r="R52" s="53">
        <f t="shared" si="1"/>
        <v>512.3829684809999</v>
      </c>
      <c r="S52" s="32"/>
      <c r="T52" s="53">
        <f t="shared" si="1"/>
        <v>527.7544575354299</v>
      </c>
      <c r="U52" s="32"/>
      <c r="V52" s="53">
        <f t="shared" si="2"/>
        <v>2489.46970871643</v>
      </c>
      <c r="W52" s="30"/>
    </row>
    <row r="53" spans="1:23" s="29" customFormat="1" ht="7.5" customHeight="1">
      <c r="A53" s="92" t="s">
        <v>42</v>
      </c>
      <c r="B53" s="93"/>
      <c r="C53" s="121" t="s">
        <v>93</v>
      </c>
      <c r="D53" s="122"/>
      <c r="E53" s="122"/>
      <c r="F53" s="122"/>
      <c r="G53" s="123"/>
      <c r="H53" s="30" t="s">
        <v>5</v>
      </c>
      <c r="I53" s="52">
        <v>369.93527</v>
      </c>
      <c r="J53" s="53">
        <v>576.44</v>
      </c>
      <c r="K53" s="53">
        <v>443</v>
      </c>
      <c r="L53" s="53">
        <f t="shared" si="0"/>
        <v>464.707</v>
      </c>
      <c r="M53" s="32"/>
      <c r="N53" s="53">
        <f t="shared" si="1"/>
        <v>478.64821</v>
      </c>
      <c r="O53" s="32"/>
      <c r="P53" s="53">
        <f t="shared" si="1"/>
        <v>493.0076563</v>
      </c>
      <c r="Q53" s="32"/>
      <c r="R53" s="53">
        <f t="shared" si="1"/>
        <v>507.797885989</v>
      </c>
      <c r="S53" s="32"/>
      <c r="T53" s="53">
        <f t="shared" si="1"/>
        <v>523.03182256867</v>
      </c>
      <c r="U53" s="32"/>
      <c r="V53" s="53">
        <f t="shared" si="2"/>
        <v>2467.19257485767</v>
      </c>
      <c r="W53" s="30"/>
    </row>
    <row r="54" spans="1:23" s="29" customFormat="1" ht="16.5" customHeight="1">
      <c r="A54" s="92" t="s">
        <v>44</v>
      </c>
      <c r="B54" s="93"/>
      <c r="C54" s="124" t="s">
        <v>94</v>
      </c>
      <c r="D54" s="125"/>
      <c r="E54" s="125"/>
      <c r="F54" s="125"/>
      <c r="G54" s="126"/>
      <c r="H54" s="30" t="s">
        <v>5</v>
      </c>
      <c r="I54" s="52">
        <v>367.51249</v>
      </c>
      <c r="J54" s="53">
        <v>573.435</v>
      </c>
      <c r="K54" s="53">
        <v>440</v>
      </c>
      <c r="L54" s="53">
        <f t="shared" si="0"/>
        <v>461.55999999999995</v>
      </c>
      <c r="M54" s="32"/>
      <c r="N54" s="53">
        <f t="shared" si="1"/>
        <v>475.4068</v>
      </c>
      <c r="O54" s="32"/>
      <c r="P54" s="53">
        <f t="shared" si="1"/>
        <v>489.669004</v>
      </c>
      <c r="Q54" s="32"/>
      <c r="R54" s="53">
        <f t="shared" si="1"/>
        <v>504.35907412</v>
      </c>
      <c r="S54" s="32"/>
      <c r="T54" s="53">
        <f t="shared" si="1"/>
        <v>519.4898463436</v>
      </c>
      <c r="U54" s="32"/>
      <c r="V54" s="53">
        <f t="shared" si="2"/>
        <v>2450.4847244636003</v>
      </c>
      <c r="W54" s="30"/>
    </row>
    <row r="55" spans="1:23" s="29" customFormat="1" ht="7.5" customHeight="1">
      <c r="A55" s="92" t="s">
        <v>59</v>
      </c>
      <c r="B55" s="93"/>
      <c r="C55" s="127" t="s">
        <v>95</v>
      </c>
      <c r="D55" s="128"/>
      <c r="E55" s="128"/>
      <c r="F55" s="128"/>
      <c r="G55" s="129"/>
      <c r="H55" s="30" t="s">
        <v>5</v>
      </c>
      <c r="I55" s="52"/>
      <c r="J55" s="53"/>
      <c r="K55" s="53"/>
      <c r="L55" s="53"/>
      <c r="M55" s="32"/>
      <c r="N55" s="53"/>
      <c r="O55" s="32"/>
      <c r="P55" s="53"/>
      <c r="Q55" s="32"/>
      <c r="R55" s="53"/>
      <c r="S55" s="32"/>
      <c r="T55" s="53"/>
      <c r="U55" s="32"/>
      <c r="V55" s="53"/>
      <c r="W55" s="30"/>
    </row>
    <row r="56" spans="1:23" s="29" customFormat="1" ht="7.5" customHeight="1">
      <c r="A56" s="92" t="s">
        <v>43</v>
      </c>
      <c r="B56" s="93"/>
      <c r="C56" s="121" t="s">
        <v>96</v>
      </c>
      <c r="D56" s="122"/>
      <c r="E56" s="122"/>
      <c r="F56" s="122"/>
      <c r="G56" s="123"/>
      <c r="H56" s="30" t="s">
        <v>5</v>
      </c>
      <c r="I56" s="52">
        <v>3.68829</v>
      </c>
      <c r="J56" s="53">
        <v>4.36</v>
      </c>
      <c r="K56" s="53">
        <v>4</v>
      </c>
      <c r="L56" s="53">
        <f>K56*$Y$18</f>
        <v>4.196</v>
      </c>
      <c r="M56" s="32"/>
      <c r="N56" s="53">
        <f aca="true" t="shared" si="3" ref="N56:T60">L56*$Z$18</f>
        <v>4.32188</v>
      </c>
      <c r="O56" s="32"/>
      <c r="P56" s="53">
        <f t="shared" si="3"/>
        <v>4.4515364</v>
      </c>
      <c r="Q56" s="32"/>
      <c r="R56" s="53">
        <f t="shared" si="3"/>
        <v>4.585082492000001</v>
      </c>
      <c r="S56" s="32"/>
      <c r="T56" s="53">
        <f t="shared" si="3"/>
        <v>4.722634966760001</v>
      </c>
      <c r="U56" s="32"/>
      <c r="V56" s="53">
        <f>L56+N56+P56+R56+T56</f>
        <v>22.277133858760003</v>
      </c>
      <c r="W56" s="30"/>
    </row>
    <row r="57" spans="1:23" s="29" customFormat="1" ht="7.5" customHeight="1">
      <c r="A57" s="92" t="s">
        <v>30</v>
      </c>
      <c r="B57" s="93"/>
      <c r="C57" s="87" t="s">
        <v>97</v>
      </c>
      <c r="D57" s="88"/>
      <c r="E57" s="88"/>
      <c r="F57" s="88"/>
      <c r="G57" s="89"/>
      <c r="H57" s="30" t="s">
        <v>5</v>
      </c>
      <c r="I57" s="52">
        <v>93.98241</v>
      </c>
      <c r="J57" s="53">
        <v>76.413</v>
      </c>
      <c r="K57" s="53">
        <v>92</v>
      </c>
      <c r="L57" s="53">
        <f>K57*$Y$18</f>
        <v>96.508</v>
      </c>
      <c r="M57" s="32"/>
      <c r="N57" s="53">
        <f t="shared" si="3"/>
        <v>99.40324</v>
      </c>
      <c r="O57" s="32"/>
      <c r="P57" s="53">
        <f t="shared" si="3"/>
        <v>102.3853372</v>
      </c>
      <c r="Q57" s="32"/>
      <c r="R57" s="53">
        <f t="shared" si="3"/>
        <v>105.456897316</v>
      </c>
      <c r="S57" s="32"/>
      <c r="T57" s="53">
        <f t="shared" si="3"/>
        <v>108.62060423548</v>
      </c>
      <c r="U57" s="32"/>
      <c r="V57" s="53">
        <f>L57+N57+P57+R57+T57</f>
        <v>512.3740787514799</v>
      </c>
      <c r="W57" s="30"/>
    </row>
    <row r="58" spans="1:23" s="29" customFormat="1" ht="7.5" customHeight="1">
      <c r="A58" s="92" t="s">
        <v>60</v>
      </c>
      <c r="B58" s="93"/>
      <c r="C58" s="87" t="s">
        <v>98</v>
      </c>
      <c r="D58" s="88"/>
      <c r="E58" s="88"/>
      <c r="F58" s="88"/>
      <c r="G58" s="89"/>
      <c r="H58" s="30" t="s">
        <v>5</v>
      </c>
      <c r="I58" s="52"/>
      <c r="J58" s="53"/>
      <c r="K58" s="53">
        <v>8</v>
      </c>
      <c r="L58" s="53">
        <f>K58*$Y$18</f>
        <v>8.392</v>
      </c>
      <c r="M58" s="32"/>
      <c r="N58" s="53">
        <f t="shared" si="3"/>
        <v>8.64376</v>
      </c>
      <c r="O58" s="32"/>
      <c r="P58" s="53">
        <f t="shared" si="3"/>
        <v>8.9030728</v>
      </c>
      <c r="Q58" s="32"/>
      <c r="R58" s="53">
        <f t="shared" si="3"/>
        <v>9.170164984000001</v>
      </c>
      <c r="S58" s="32"/>
      <c r="T58" s="53">
        <f t="shared" si="3"/>
        <v>9.445269933520002</v>
      </c>
      <c r="U58" s="32"/>
      <c r="V58" s="53">
        <f>L58+N58+P58+R58+T58</f>
        <v>44.554267717520005</v>
      </c>
      <c r="W58" s="30"/>
    </row>
    <row r="59" spans="1:23" s="29" customFormat="1" ht="7.5" customHeight="1">
      <c r="A59" s="92" t="s">
        <v>61</v>
      </c>
      <c r="B59" s="93"/>
      <c r="C59" s="106" t="s">
        <v>99</v>
      </c>
      <c r="D59" s="107"/>
      <c r="E59" s="107"/>
      <c r="F59" s="107"/>
      <c r="G59" s="108"/>
      <c r="H59" s="30" t="s">
        <v>5</v>
      </c>
      <c r="I59" s="52">
        <f>SUM(I60:I64)</f>
        <v>170.08457</v>
      </c>
      <c r="J59" s="53">
        <f>J60+J64</f>
        <v>152.684</v>
      </c>
      <c r="K59" s="53">
        <v>117.654</v>
      </c>
      <c r="L59" s="53">
        <f>K59*$Y$18</f>
        <v>123.419046</v>
      </c>
      <c r="M59" s="32"/>
      <c r="N59" s="53">
        <f t="shared" si="3"/>
        <v>127.12161738</v>
      </c>
      <c r="O59" s="32"/>
      <c r="P59" s="53">
        <f t="shared" si="3"/>
        <v>130.93526590140002</v>
      </c>
      <c r="Q59" s="32"/>
      <c r="R59" s="53">
        <f t="shared" si="3"/>
        <v>134.86332387844203</v>
      </c>
      <c r="S59" s="32"/>
      <c r="T59" s="53">
        <f t="shared" si="3"/>
        <v>138.9092235947953</v>
      </c>
      <c r="U59" s="32"/>
      <c r="V59" s="53">
        <f>L59+N59+P59+R59+T59</f>
        <v>655.2484767546373</v>
      </c>
      <c r="W59" s="30"/>
    </row>
    <row r="60" spans="1:23" s="29" customFormat="1" ht="16.5" customHeight="1">
      <c r="A60" s="92" t="s">
        <v>62</v>
      </c>
      <c r="B60" s="93"/>
      <c r="C60" s="87" t="s">
        <v>100</v>
      </c>
      <c r="D60" s="88"/>
      <c r="E60" s="88"/>
      <c r="F60" s="88"/>
      <c r="G60" s="89"/>
      <c r="H60" s="30" t="s">
        <v>5</v>
      </c>
      <c r="I60" s="52">
        <v>58.88403</v>
      </c>
      <c r="J60" s="53">
        <v>49.421</v>
      </c>
      <c r="K60" s="53">
        <v>63.654</v>
      </c>
      <c r="L60" s="53">
        <f>K60*$Y$18</f>
        <v>66.773046</v>
      </c>
      <c r="M60" s="32"/>
      <c r="N60" s="53">
        <f t="shared" si="3"/>
        <v>68.77623738</v>
      </c>
      <c r="O60" s="32"/>
      <c r="P60" s="53">
        <f t="shared" si="3"/>
        <v>70.83952450139999</v>
      </c>
      <c r="Q60" s="32"/>
      <c r="R60" s="53">
        <f t="shared" si="3"/>
        <v>72.96471023644199</v>
      </c>
      <c r="S60" s="32"/>
      <c r="T60" s="53">
        <f t="shared" si="3"/>
        <v>75.15365154353525</v>
      </c>
      <c r="U60" s="32"/>
      <c r="V60" s="53">
        <f>L60+N60+P60+R60+T60</f>
        <v>354.50716966137725</v>
      </c>
      <c r="W60" s="30"/>
    </row>
    <row r="61" spans="1:23" s="29" customFormat="1" ht="16.5" customHeight="1">
      <c r="A61" s="92" t="s">
        <v>63</v>
      </c>
      <c r="B61" s="93"/>
      <c r="C61" s="87" t="s">
        <v>101</v>
      </c>
      <c r="D61" s="88"/>
      <c r="E61" s="88"/>
      <c r="F61" s="88"/>
      <c r="G61" s="89"/>
      <c r="H61" s="30" t="s">
        <v>5</v>
      </c>
      <c r="I61" s="52"/>
      <c r="J61" s="53"/>
      <c r="K61" s="53"/>
      <c r="L61" s="53"/>
      <c r="M61" s="32"/>
      <c r="N61" s="53"/>
      <c r="O61" s="32"/>
      <c r="P61" s="53"/>
      <c r="Q61" s="32"/>
      <c r="R61" s="53"/>
      <c r="S61" s="32"/>
      <c r="T61" s="53"/>
      <c r="U61" s="32"/>
      <c r="V61" s="53"/>
      <c r="W61" s="30"/>
    </row>
    <row r="62" spans="1:23" s="29" customFormat="1" ht="7.5" customHeight="1">
      <c r="A62" s="92" t="s">
        <v>64</v>
      </c>
      <c r="B62" s="93"/>
      <c r="C62" s="87" t="s">
        <v>102</v>
      </c>
      <c r="D62" s="88"/>
      <c r="E62" s="88"/>
      <c r="F62" s="88"/>
      <c r="G62" s="89"/>
      <c r="H62" s="30" t="s">
        <v>5</v>
      </c>
      <c r="I62" s="52"/>
      <c r="J62" s="53"/>
      <c r="K62" s="53"/>
      <c r="L62" s="53"/>
      <c r="M62" s="32"/>
      <c r="N62" s="53"/>
      <c r="O62" s="32"/>
      <c r="P62" s="53"/>
      <c r="Q62" s="32"/>
      <c r="R62" s="53"/>
      <c r="S62" s="32"/>
      <c r="T62" s="53"/>
      <c r="U62" s="32"/>
      <c r="V62" s="53"/>
      <c r="W62" s="30"/>
    </row>
    <row r="63" spans="1:23" s="29" customFormat="1" ht="7.5" customHeight="1">
      <c r="A63" s="92" t="s">
        <v>65</v>
      </c>
      <c r="B63" s="93"/>
      <c r="C63" s="87" t="s">
        <v>103</v>
      </c>
      <c r="D63" s="88"/>
      <c r="E63" s="88"/>
      <c r="F63" s="88"/>
      <c r="G63" s="89"/>
      <c r="H63" s="30" t="s">
        <v>5</v>
      </c>
      <c r="I63" s="52"/>
      <c r="J63" s="53"/>
      <c r="K63" s="53"/>
      <c r="L63" s="53"/>
      <c r="M63" s="32"/>
      <c r="N63" s="53"/>
      <c r="O63" s="32"/>
      <c r="P63" s="53"/>
      <c r="Q63" s="32"/>
      <c r="R63" s="53"/>
      <c r="S63" s="32"/>
      <c r="T63" s="53"/>
      <c r="U63" s="32"/>
      <c r="V63" s="53"/>
      <c r="W63" s="30"/>
    </row>
    <row r="64" spans="1:23" s="29" customFormat="1" ht="7.5" customHeight="1">
      <c r="A64" s="92" t="s">
        <v>66</v>
      </c>
      <c r="B64" s="93"/>
      <c r="C64" s="87" t="s">
        <v>104</v>
      </c>
      <c r="D64" s="88"/>
      <c r="E64" s="88"/>
      <c r="F64" s="88"/>
      <c r="G64" s="89"/>
      <c r="H64" s="30" t="s">
        <v>5</v>
      </c>
      <c r="I64" s="52">
        <v>111.20054</v>
      </c>
      <c r="J64" s="53">
        <v>103.263</v>
      </c>
      <c r="K64" s="53">
        <v>54</v>
      </c>
      <c r="L64" s="53">
        <f aca="true" t="shared" si="4" ref="L64:L70">K64*$Y$18</f>
        <v>56.645999999999994</v>
      </c>
      <c r="M64" s="32"/>
      <c r="N64" s="53">
        <f aca="true" t="shared" si="5" ref="N64:T70">L64*$Z$18</f>
        <v>58.34537999999999</v>
      </c>
      <c r="O64" s="32"/>
      <c r="P64" s="53">
        <f t="shared" si="5"/>
        <v>60.095741399999994</v>
      </c>
      <c r="Q64" s="32"/>
      <c r="R64" s="53">
        <f t="shared" si="5"/>
        <v>61.898613641999994</v>
      </c>
      <c r="S64" s="32"/>
      <c r="T64" s="53">
        <f t="shared" si="5"/>
        <v>63.755572051259996</v>
      </c>
      <c r="U64" s="32"/>
      <c r="V64" s="53">
        <f aca="true" t="shared" si="6" ref="V64:V70">L64+N64+P64+R64+T64</f>
        <v>300.74130709326</v>
      </c>
      <c r="W64" s="30"/>
    </row>
    <row r="65" spans="1:23" s="29" customFormat="1" ht="7.5" customHeight="1">
      <c r="A65" s="92" t="s">
        <v>67</v>
      </c>
      <c r="B65" s="93"/>
      <c r="C65" s="106" t="s">
        <v>105</v>
      </c>
      <c r="D65" s="107"/>
      <c r="E65" s="107"/>
      <c r="F65" s="107"/>
      <c r="G65" s="108"/>
      <c r="H65" s="30" t="s">
        <v>5</v>
      </c>
      <c r="I65" s="52">
        <v>312.742</v>
      </c>
      <c r="J65" s="53">
        <f>387.032+40.227</f>
        <v>427.25899999999996</v>
      </c>
      <c r="K65" s="53">
        <v>293</v>
      </c>
      <c r="L65" s="53">
        <f t="shared" si="4"/>
        <v>307.35699999999997</v>
      </c>
      <c r="M65" s="32"/>
      <c r="N65" s="53">
        <f t="shared" si="5"/>
        <v>316.57770999999997</v>
      </c>
      <c r="O65" s="32"/>
      <c r="P65" s="53">
        <f t="shared" si="5"/>
        <v>326.07504129999995</v>
      </c>
      <c r="Q65" s="32"/>
      <c r="R65" s="53">
        <f t="shared" si="5"/>
        <v>335.85729253899996</v>
      </c>
      <c r="S65" s="32"/>
      <c r="T65" s="53">
        <f t="shared" si="5"/>
        <v>345.93301131516995</v>
      </c>
      <c r="U65" s="32"/>
      <c r="V65" s="53">
        <f t="shared" si="6"/>
        <v>1631.80005515417</v>
      </c>
      <c r="W65" s="30"/>
    </row>
    <row r="66" spans="1:23" s="29" customFormat="1" ht="7.5" customHeight="1">
      <c r="A66" s="92" t="s">
        <v>68</v>
      </c>
      <c r="B66" s="93"/>
      <c r="C66" s="106" t="s">
        <v>106</v>
      </c>
      <c r="D66" s="107"/>
      <c r="E66" s="107"/>
      <c r="F66" s="107"/>
      <c r="G66" s="108"/>
      <c r="H66" s="30" t="s">
        <v>5</v>
      </c>
      <c r="I66" s="52">
        <v>152.06577</v>
      </c>
      <c r="J66" s="53">
        <v>174.173</v>
      </c>
      <c r="K66" s="53">
        <v>93</v>
      </c>
      <c r="L66" s="53">
        <f t="shared" si="4"/>
        <v>97.55699999999999</v>
      </c>
      <c r="M66" s="32"/>
      <c r="N66" s="53">
        <f t="shared" si="5"/>
        <v>100.48370999999999</v>
      </c>
      <c r="O66" s="32"/>
      <c r="P66" s="53">
        <f t="shared" si="5"/>
        <v>103.49822129999998</v>
      </c>
      <c r="Q66" s="32"/>
      <c r="R66" s="53">
        <f t="shared" si="5"/>
        <v>106.60316793899999</v>
      </c>
      <c r="S66" s="32"/>
      <c r="T66" s="53">
        <f t="shared" si="5"/>
        <v>109.80126297716998</v>
      </c>
      <c r="U66" s="32"/>
      <c r="V66" s="53">
        <f t="shared" si="6"/>
        <v>517.9433622161699</v>
      </c>
      <c r="W66" s="30"/>
    </row>
    <row r="67" spans="1:23" s="29" customFormat="1" ht="7.5" customHeight="1">
      <c r="A67" s="92" t="s">
        <v>69</v>
      </c>
      <c r="B67" s="93"/>
      <c r="C67" s="106" t="s">
        <v>107</v>
      </c>
      <c r="D67" s="107"/>
      <c r="E67" s="107"/>
      <c r="F67" s="107"/>
      <c r="G67" s="108"/>
      <c r="H67" s="30" t="s">
        <v>5</v>
      </c>
      <c r="I67" s="52">
        <f>I69</f>
        <v>1.08368</v>
      </c>
      <c r="J67" s="53">
        <f>J68+J69</f>
        <v>13.232000000000001</v>
      </c>
      <c r="K67" s="53">
        <v>1.688263215</v>
      </c>
      <c r="L67" s="53">
        <f t="shared" si="4"/>
        <v>1.770988112535</v>
      </c>
      <c r="M67" s="32"/>
      <c r="N67" s="53">
        <f t="shared" si="5"/>
        <v>1.82411775591105</v>
      </c>
      <c r="O67" s="32"/>
      <c r="P67" s="53">
        <f t="shared" si="5"/>
        <v>1.8788412885883816</v>
      </c>
      <c r="Q67" s="32"/>
      <c r="R67" s="53">
        <f t="shared" si="5"/>
        <v>1.935206527246033</v>
      </c>
      <c r="S67" s="32"/>
      <c r="T67" s="53">
        <f t="shared" si="5"/>
        <v>1.9932627230634141</v>
      </c>
      <c r="U67" s="32"/>
      <c r="V67" s="53">
        <f t="shared" si="6"/>
        <v>9.402416407343878</v>
      </c>
      <c r="W67" s="30"/>
    </row>
    <row r="68" spans="1:23" s="29" customFormat="1" ht="7.5" customHeight="1">
      <c r="A68" s="92" t="s">
        <v>70</v>
      </c>
      <c r="B68" s="93"/>
      <c r="C68" s="87" t="s">
        <v>108</v>
      </c>
      <c r="D68" s="88"/>
      <c r="E68" s="88"/>
      <c r="F68" s="88"/>
      <c r="G68" s="89"/>
      <c r="H68" s="30" t="s">
        <v>5</v>
      </c>
      <c r="I68" s="52"/>
      <c r="J68" s="53">
        <v>12.22</v>
      </c>
      <c r="K68" s="53">
        <v>0</v>
      </c>
      <c r="L68" s="53">
        <f t="shared" si="4"/>
        <v>0</v>
      </c>
      <c r="M68" s="32"/>
      <c r="N68" s="53">
        <f t="shared" si="5"/>
        <v>0</v>
      </c>
      <c r="O68" s="32"/>
      <c r="P68" s="53">
        <f t="shared" si="5"/>
        <v>0</v>
      </c>
      <c r="Q68" s="32"/>
      <c r="R68" s="53">
        <f t="shared" si="5"/>
        <v>0</v>
      </c>
      <c r="S68" s="32"/>
      <c r="T68" s="53">
        <f t="shared" si="5"/>
        <v>0</v>
      </c>
      <c r="U68" s="32"/>
      <c r="V68" s="53">
        <f t="shared" si="6"/>
        <v>0</v>
      </c>
      <c r="W68" s="30"/>
    </row>
    <row r="69" spans="1:23" s="29" customFormat="1" ht="7.5" customHeight="1">
      <c r="A69" s="92" t="s">
        <v>71</v>
      </c>
      <c r="B69" s="93"/>
      <c r="C69" s="87" t="s">
        <v>109</v>
      </c>
      <c r="D69" s="88"/>
      <c r="E69" s="88"/>
      <c r="F69" s="88"/>
      <c r="G69" s="89"/>
      <c r="H69" s="30" t="s">
        <v>5</v>
      </c>
      <c r="I69" s="52">
        <v>1.08368</v>
      </c>
      <c r="J69" s="53">
        <v>1.012</v>
      </c>
      <c r="K69" s="53">
        <v>1.688263215</v>
      </c>
      <c r="L69" s="53">
        <f t="shared" si="4"/>
        <v>1.770988112535</v>
      </c>
      <c r="M69" s="32"/>
      <c r="N69" s="53">
        <f t="shared" si="5"/>
        <v>1.82411775591105</v>
      </c>
      <c r="O69" s="32"/>
      <c r="P69" s="53">
        <f t="shared" si="5"/>
        <v>1.8788412885883816</v>
      </c>
      <c r="Q69" s="32"/>
      <c r="R69" s="53">
        <f t="shared" si="5"/>
        <v>1.935206527246033</v>
      </c>
      <c r="S69" s="32"/>
      <c r="T69" s="53">
        <f t="shared" si="5"/>
        <v>1.9932627230634141</v>
      </c>
      <c r="U69" s="32"/>
      <c r="V69" s="53">
        <f t="shared" si="6"/>
        <v>9.402416407343878</v>
      </c>
      <c r="W69" s="30"/>
    </row>
    <row r="70" spans="1:23" s="29" customFormat="1" ht="7.5" customHeight="1">
      <c r="A70" s="92" t="s">
        <v>72</v>
      </c>
      <c r="B70" s="93"/>
      <c r="C70" s="106" t="s">
        <v>110</v>
      </c>
      <c r="D70" s="107"/>
      <c r="E70" s="107"/>
      <c r="F70" s="107"/>
      <c r="G70" s="108"/>
      <c r="H70" s="30" t="s">
        <v>5</v>
      </c>
      <c r="I70" s="52">
        <f>SUM(I71:I73)</f>
        <v>27.41472</v>
      </c>
      <c r="J70" s="53">
        <f>J71+J72+J73</f>
        <v>19.169</v>
      </c>
      <c r="K70" s="53">
        <v>31</v>
      </c>
      <c r="L70" s="53">
        <f t="shared" si="4"/>
        <v>32.519</v>
      </c>
      <c r="M70" s="32"/>
      <c r="N70" s="53">
        <f t="shared" si="5"/>
        <v>33.494569999999996</v>
      </c>
      <c r="O70" s="32"/>
      <c r="P70" s="53">
        <f t="shared" si="5"/>
        <v>34.4994071</v>
      </c>
      <c r="Q70" s="32"/>
      <c r="R70" s="53">
        <f t="shared" si="5"/>
        <v>35.534389313</v>
      </c>
      <c r="S70" s="32"/>
      <c r="T70" s="53">
        <f t="shared" si="5"/>
        <v>36.60042099239</v>
      </c>
      <c r="U70" s="32"/>
      <c r="V70" s="53">
        <f t="shared" si="6"/>
        <v>172.64778740538998</v>
      </c>
      <c r="W70" s="30"/>
    </row>
    <row r="71" spans="1:23" s="29" customFormat="1" ht="7.5" customHeight="1">
      <c r="A71" s="92" t="s">
        <v>73</v>
      </c>
      <c r="B71" s="93"/>
      <c r="C71" s="87" t="s">
        <v>111</v>
      </c>
      <c r="D71" s="88"/>
      <c r="E71" s="88"/>
      <c r="F71" s="88"/>
      <c r="G71" s="89"/>
      <c r="H71" s="30" t="s">
        <v>5</v>
      </c>
      <c r="I71" s="52">
        <f>23.29881+0.54528</f>
        <v>23.84409</v>
      </c>
      <c r="J71" s="53">
        <f>5.621+12.525</f>
        <v>18.146</v>
      </c>
      <c r="K71" s="53"/>
      <c r="L71" s="53"/>
      <c r="M71" s="32"/>
      <c r="N71" s="53"/>
      <c r="O71" s="32"/>
      <c r="P71" s="53"/>
      <c r="Q71" s="32"/>
      <c r="R71" s="53"/>
      <c r="S71" s="32"/>
      <c r="T71" s="53"/>
      <c r="U71" s="32"/>
      <c r="V71" s="53"/>
      <c r="W71" s="30"/>
    </row>
    <row r="72" spans="1:23" s="29" customFormat="1" ht="7.5" customHeight="1">
      <c r="A72" s="92" t="s">
        <v>74</v>
      </c>
      <c r="B72" s="93"/>
      <c r="C72" s="87" t="s">
        <v>112</v>
      </c>
      <c r="D72" s="88"/>
      <c r="E72" s="88"/>
      <c r="F72" s="88"/>
      <c r="G72" s="89"/>
      <c r="H72" s="30" t="s">
        <v>5</v>
      </c>
      <c r="I72" s="52">
        <v>1.55663</v>
      </c>
      <c r="J72" s="53">
        <v>1.023</v>
      </c>
      <c r="K72" s="53">
        <v>3</v>
      </c>
      <c r="L72" s="53">
        <f>K72*$Y$18</f>
        <v>3.147</v>
      </c>
      <c r="M72" s="32"/>
      <c r="N72" s="53">
        <f aca="true" t="shared" si="7" ref="N72:T73">L72*$Z$18</f>
        <v>3.2414099999999997</v>
      </c>
      <c r="O72" s="32"/>
      <c r="P72" s="53">
        <f t="shared" si="7"/>
        <v>3.3386522999999997</v>
      </c>
      <c r="Q72" s="32"/>
      <c r="R72" s="53">
        <f t="shared" si="7"/>
        <v>3.438811869</v>
      </c>
      <c r="S72" s="32"/>
      <c r="T72" s="53">
        <f t="shared" si="7"/>
        <v>3.54197622507</v>
      </c>
      <c r="U72" s="32"/>
      <c r="V72" s="53">
        <f>L72+N72+P72+R72+T72</f>
        <v>16.70785039407</v>
      </c>
      <c r="W72" s="30"/>
    </row>
    <row r="73" spans="1:23" s="29" customFormat="1" ht="9" thickBot="1">
      <c r="A73" s="109" t="s">
        <v>75</v>
      </c>
      <c r="B73" s="110"/>
      <c r="C73" s="130" t="s">
        <v>113</v>
      </c>
      <c r="D73" s="131"/>
      <c r="E73" s="131"/>
      <c r="F73" s="131"/>
      <c r="G73" s="132"/>
      <c r="H73" s="33" t="s">
        <v>5</v>
      </c>
      <c r="I73" s="54">
        <v>2.014</v>
      </c>
      <c r="J73" s="55"/>
      <c r="K73" s="55">
        <v>28</v>
      </c>
      <c r="L73" s="55">
        <f>K73*$Y$18</f>
        <v>29.372</v>
      </c>
      <c r="M73" s="35"/>
      <c r="N73" s="55">
        <f t="shared" si="7"/>
        <v>30.25316</v>
      </c>
      <c r="O73" s="35"/>
      <c r="P73" s="55">
        <f t="shared" si="7"/>
        <v>31.160754800000003</v>
      </c>
      <c r="Q73" s="35"/>
      <c r="R73" s="55">
        <f t="shared" si="7"/>
        <v>32.09557744400001</v>
      </c>
      <c r="S73" s="35"/>
      <c r="T73" s="55">
        <f t="shared" si="7"/>
        <v>33.058444767320005</v>
      </c>
      <c r="U73" s="35"/>
      <c r="V73" s="55">
        <f>L73+N73+P73+R73+T73</f>
        <v>155.93993701132</v>
      </c>
      <c r="W73" s="33"/>
    </row>
    <row r="74" spans="1:23" s="29" customFormat="1" ht="9.75" customHeight="1">
      <c r="A74" s="90" t="s">
        <v>76</v>
      </c>
      <c r="B74" s="91"/>
      <c r="C74" s="133" t="s">
        <v>114</v>
      </c>
      <c r="D74" s="134"/>
      <c r="E74" s="134"/>
      <c r="F74" s="134"/>
      <c r="G74" s="135"/>
      <c r="H74" s="27" t="s">
        <v>5</v>
      </c>
      <c r="I74" s="50"/>
      <c r="J74" s="51"/>
      <c r="K74" s="51"/>
      <c r="L74" s="51"/>
      <c r="M74" s="28"/>
      <c r="N74" s="51"/>
      <c r="O74" s="28"/>
      <c r="P74" s="51"/>
      <c r="Q74" s="28"/>
      <c r="R74" s="51"/>
      <c r="S74" s="28"/>
      <c r="T74" s="51"/>
      <c r="U74" s="28"/>
      <c r="V74" s="51"/>
      <c r="W74" s="27"/>
    </row>
    <row r="75" spans="1:23" s="29" customFormat="1" ht="7.5" customHeight="1">
      <c r="A75" s="92" t="s">
        <v>77</v>
      </c>
      <c r="B75" s="93"/>
      <c r="C75" s="87" t="s">
        <v>115</v>
      </c>
      <c r="D75" s="88"/>
      <c r="E75" s="88"/>
      <c r="F75" s="88"/>
      <c r="G75" s="89"/>
      <c r="H75" s="30" t="s">
        <v>5</v>
      </c>
      <c r="I75" s="52"/>
      <c r="J75" s="53"/>
      <c r="K75" s="53"/>
      <c r="L75" s="53"/>
      <c r="M75" s="32"/>
      <c r="N75" s="53"/>
      <c r="O75" s="32"/>
      <c r="P75" s="53"/>
      <c r="Q75" s="32"/>
      <c r="R75" s="53"/>
      <c r="S75" s="32"/>
      <c r="T75" s="53"/>
      <c r="U75" s="32"/>
      <c r="V75" s="53"/>
      <c r="W75" s="30"/>
    </row>
    <row r="76" spans="1:23" s="29" customFormat="1" ht="7.5" customHeight="1">
      <c r="A76" s="92" t="s">
        <v>78</v>
      </c>
      <c r="B76" s="93"/>
      <c r="C76" s="87" t="s">
        <v>116</v>
      </c>
      <c r="D76" s="88"/>
      <c r="E76" s="88"/>
      <c r="F76" s="88"/>
      <c r="G76" s="89"/>
      <c r="H76" s="30" t="s">
        <v>5</v>
      </c>
      <c r="I76" s="52"/>
      <c r="J76" s="53"/>
      <c r="K76" s="53"/>
      <c r="L76" s="53"/>
      <c r="M76" s="32"/>
      <c r="N76" s="53"/>
      <c r="O76" s="32"/>
      <c r="P76" s="53"/>
      <c r="Q76" s="32"/>
      <c r="R76" s="53"/>
      <c r="S76" s="32"/>
      <c r="T76" s="53"/>
      <c r="U76" s="32"/>
      <c r="V76" s="53"/>
      <c r="W76" s="30"/>
    </row>
    <row r="77" spans="1:23" s="29" customFormat="1" ht="9" thickBot="1">
      <c r="A77" s="109" t="s">
        <v>79</v>
      </c>
      <c r="B77" s="110"/>
      <c r="C77" s="130" t="s">
        <v>117</v>
      </c>
      <c r="D77" s="131"/>
      <c r="E77" s="131"/>
      <c r="F77" s="131"/>
      <c r="G77" s="132"/>
      <c r="H77" s="36" t="s">
        <v>5</v>
      </c>
      <c r="I77" s="56"/>
      <c r="J77" s="57"/>
      <c r="K77" s="57"/>
      <c r="L77" s="57"/>
      <c r="M77" s="38"/>
      <c r="N77" s="57"/>
      <c r="O77" s="38"/>
      <c r="P77" s="57"/>
      <c r="Q77" s="38"/>
      <c r="R77" s="57"/>
      <c r="S77" s="38"/>
      <c r="T77" s="57"/>
      <c r="U77" s="38"/>
      <c r="V77" s="57"/>
      <c r="W77" s="36"/>
    </row>
    <row r="78" spans="1:23" s="29" customFormat="1" ht="9" customHeight="1">
      <c r="A78" s="90" t="s">
        <v>118</v>
      </c>
      <c r="B78" s="91"/>
      <c r="C78" s="103" t="s">
        <v>119</v>
      </c>
      <c r="D78" s="104"/>
      <c r="E78" s="104"/>
      <c r="F78" s="104"/>
      <c r="G78" s="105"/>
      <c r="H78" s="27" t="s">
        <v>5</v>
      </c>
      <c r="I78" s="50">
        <f>I20-I35</f>
        <v>108.22199999999998</v>
      </c>
      <c r="J78" s="51">
        <f>J20-J35</f>
        <v>10.483000000000175</v>
      </c>
      <c r="K78" s="51">
        <v>139.70125958016</v>
      </c>
      <c r="L78" s="51">
        <f>K78*$Y$18</f>
        <v>146.54662129958785</v>
      </c>
      <c r="M78" s="28"/>
      <c r="N78" s="51">
        <f>L78*$Z$18</f>
        <v>150.9430199385755</v>
      </c>
      <c r="O78" s="28"/>
      <c r="P78" s="51">
        <f>N78*$Z$18</f>
        <v>155.47131053673277</v>
      </c>
      <c r="Q78" s="28"/>
      <c r="R78" s="51">
        <f>P78*$Z$18</f>
        <v>160.13544985283477</v>
      </c>
      <c r="S78" s="28"/>
      <c r="T78" s="51">
        <f>R78*$Z$18</f>
        <v>164.9395133484198</v>
      </c>
      <c r="U78" s="28"/>
      <c r="V78" s="51">
        <f>L78+N78+P78+R78+T78</f>
        <v>778.0359149761507</v>
      </c>
      <c r="W78" s="27"/>
    </row>
    <row r="79" spans="1:23" s="29" customFormat="1" ht="7.5" customHeight="1">
      <c r="A79" s="92" t="s">
        <v>120</v>
      </c>
      <c r="B79" s="93"/>
      <c r="C79" s="106" t="s">
        <v>46</v>
      </c>
      <c r="D79" s="107"/>
      <c r="E79" s="107"/>
      <c r="F79" s="107"/>
      <c r="G79" s="108"/>
      <c r="H79" s="30" t="s">
        <v>5</v>
      </c>
      <c r="I79" s="52"/>
      <c r="J79" s="53"/>
      <c r="K79" s="53"/>
      <c r="L79" s="53"/>
      <c r="M79" s="32"/>
      <c r="N79" s="53"/>
      <c r="O79" s="32"/>
      <c r="P79" s="53"/>
      <c r="Q79" s="32"/>
      <c r="R79" s="53"/>
      <c r="S79" s="32"/>
      <c r="T79" s="53"/>
      <c r="U79" s="32"/>
      <c r="V79" s="53"/>
      <c r="W79" s="30"/>
    </row>
    <row r="80" spans="1:23" s="29" customFormat="1" ht="16.5" customHeight="1">
      <c r="A80" s="92" t="s">
        <v>121</v>
      </c>
      <c r="B80" s="93"/>
      <c r="C80" s="87" t="s">
        <v>47</v>
      </c>
      <c r="D80" s="88"/>
      <c r="E80" s="88"/>
      <c r="F80" s="88"/>
      <c r="G80" s="89"/>
      <c r="H80" s="30" t="s">
        <v>5</v>
      </c>
      <c r="I80" s="52"/>
      <c r="J80" s="53"/>
      <c r="K80" s="53"/>
      <c r="L80" s="53"/>
      <c r="M80" s="32"/>
      <c r="N80" s="53"/>
      <c r="O80" s="32"/>
      <c r="P80" s="53"/>
      <c r="Q80" s="32"/>
      <c r="R80" s="53"/>
      <c r="S80" s="32"/>
      <c r="T80" s="53"/>
      <c r="U80" s="32"/>
      <c r="V80" s="53"/>
      <c r="W80" s="30"/>
    </row>
    <row r="81" spans="1:23" s="29" customFormat="1" ht="16.5" customHeight="1">
      <c r="A81" s="92" t="s">
        <v>122</v>
      </c>
      <c r="B81" s="93"/>
      <c r="C81" s="87" t="s">
        <v>56</v>
      </c>
      <c r="D81" s="88"/>
      <c r="E81" s="88"/>
      <c r="F81" s="88"/>
      <c r="G81" s="89"/>
      <c r="H81" s="30" t="s">
        <v>5</v>
      </c>
      <c r="I81" s="52"/>
      <c r="J81" s="53"/>
      <c r="K81" s="53"/>
      <c r="L81" s="53"/>
      <c r="M81" s="32"/>
      <c r="N81" s="53"/>
      <c r="O81" s="32"/>
      <c r="P81" s="53"/>
      <c r="Q81" s="32"/>
      <c r="R81" s="53"/>
      <c r="S81" s="32"/>
      <c r="T81" s="53"/>
      <c r="U81" s="32"/>
      <c r="V81" s="53"/>
      <c r="W81" s="30"/>
    </row>
    <row r="82" spans="1:23" s="29" customFormat="1" ht="16.5" customHeight="1">
      <c r="A82" s="92" t="s">
        <v>123</v>
      </c>
      <c r="B82" s="93"/>
      <c r="C82" s="87" t="s">
        <v>57</v>
      </c>
      <c r="D82" s="88"/>
      <c r="E82" s="88"/>
      <c r="F82" s="88"/>
      <c r="G82" s="89"/>
      <c r="H82" s="30" t="s">
        <v>5</v>
      </c>
      <c r="I82" s="52"/>
      <c r="J82" s="53"/>
      <c r="K82" s="53"/>
      <c r="L82" s="53"/>
      <c r="M82" s="32"/>
      <c r="N82" s="53"/>
      <c r="O82" s="32"/>
      <c r="P82" s="53"/>
      <c r="Q82" s="32"/>
      <c r="R82" s="53"/>
      <c r="S82" s="32"/>
      <c r="T82" s="53"/>
      <c r="U82" s="32"/>
      <c r="V82" s="53"/>
      <c r="W82" s="30"/>
    </row>
    <row r="83" spans="1:23" s="29" customFormat="1" ht="7.5" customHeight="1">
      <c r="A83" s="92" t="s">
        <v>124</v>
      </c>
      <c r="B83" s="93"/>
      <c r="C83" s="106" t="s">
        <v>58</v>
      </c>
      <c r="D83" s="107"/>
      <c r="E83" s="107"/>
      <c r="F83" s="107"/>
      <c r="G83" s="108"/>
      <c r="H83" s="30" t="s">
        <v>5</v>
      </c>
      <c r="I83" s="52"/>
      <c r="J83" s="53"/>
      <c r="K83" s="53"/>
      <c r="L83" s="53"/>
      <c r="M83" s="32"/>
      <c r="N83" s="53"/>
      <c r="O83" s="32"/>
      <c r="P83" s="53"/>
      <c r="Q83" s="32"/>
      <c r="R83" s="53"/>
      <c r="S83" s="32"/>
      <c r="T83" s="53"/>
      <c r="U83" s="32"/>
      <c r="V83" s="53"/>
      <c r="W83" s="30"/>
    </row>
    <row r="84" spans="1:23" s="29" customFormat="1" ht="7.5" customHeight="1">
      <c r="A84" s="92" t="s">
        <v>125</v>
      </c>
      <c r="B84" s="93"/>
      <c r="C84" s="106" t="s">
        <v>80</v>
      </c>
      <c r="D84" s="107"/>
      <c r="E84" s="107"/>
      <c r="F84" s="107"/>
      <c r="G84" s="108"/>
      <c r="H84" s="30" t="s">
        <v>5</v>
      </c>
      <c r="I84" s="52">
        <f>I26-I41</f>
        <v>69.95800000000008</v>
      </c>
      <c r="J84" s="53">
        <f>J26-J41</f>
        <v>-153.7739999999999</v>
      </c>
      <c r="K84" s="53">
        <v>40.80386158939996</v>
      </c>
      <c r="L84" s="53">
        <f>K84*$Y$18</f>
        <v>42.803250807280556</v>
      </c>
      <c r="M84" s="32"/>
      <c r="N84" s="53">
        <f>L84*$Z$18</f>
        <v>44.08734833149897</v>
      </c>
      <c r="O84" s="32"/>
      <c r="P84" s="53">
        <f>N84*$Z$18</f>
        <v>45.40996878144394</v>
      </c>
      <c r="Q84" s="32"/>
      <c r="R84" s="53">
        <f>P84*$Z$18</f>
        <v>46.77226784488726</v>
      </c>
      <c r="S84" s="32"/>
      <c r="T84" s="53">
        <f>R84*$Z$18</f>
        <v>48.17543588023388</v>
      </c>
      <c r="U84" s="32"/>
      <c r="V84" s="53">
        <f>L84+N84+P84+R84+T84</f>
        <v>227.24827164534463</v>
      </c>
      <c r="W84" s="30"/>
    </row>
    <row r="85" spans="1:23" s="29" customFormat="1" ht="7.5" customHeight="1">
      <c r="A85" s="92" t="s">
        <v>126</v>
      </c>
      <c r="B85" s="93"/>
      <c r="C85" s="106" t="s">
        <v>81</v>
      </c>
      <c r="D85" s="107"/>
      <c r="E85" s="107"/>
      <c r="F85" s="107"/>
      <c r="G85" s="108"/>
      <c r="H85" s="30" t="s">
        <v>5</v>
      </c>
      <c r="I85" s="52"/>
      <c r="J85" s="53"/>
      <c r="K85" s="53"/>
      <c r="L85" s="53"/>
      <c r="M85" s="32"/>
      <c r="N85" s="53"/>
      <c r="O85" s="32"/>
      <c r="P85" s="53"/>
      <c r="Q85" s="32"/>
      <c r="R85" s="53"/>
      <c r="S85" s="32"/>
      <c r="T85" s="53"/>
      <c r="U85" s="32"/>
      <c r="V85" s="53"/>
      <c r="W85" s="30"/>
    </row>
    <row r="86" spans="1:23" s="29" customFormat="1" ht="7.5" customHeight="1">
      <c r="A86" s="92" t="s">
        <v>127</v>
      </c>
      <c r="B86" s="93"/>
      <c r="C86" s="106" t="s">
        <v>82</v>
      </c>
      <c r="D86" s="107"/>
      <c r="E86" s="107"/>
      <c r="F86" s="107"/>
      <c r="G86" s="108"/>
      <c r="H86" s="30" t="s">
        <v>5</v>
      </c>
      <c r="I86" s="52">
        <f>I28-I43</f>
        <v>33.197</v>
      </c>
      <c r="J86" s="53">
        <f>J28-J43</f>
        <v>157.668</v>
      </c>
      <c r="K86" s="53">
        <v>83.59498020999999</v>
      </c>
      <c r="L86" s="53">
        <f>K86*$Y$18</f>
        <v>87.69113424028998</v>
      </c>
      <c r="M86" s="32"/>
      <c r="N86" s="53">
        <f>L86*$Z$18</f>
        <v>90.32186826749869</v>
      </c>
      <c r="O86" s="32"/>
      <c r="P86" s="53">
        <f>N86*$Z$18</f>
        <v>93.03152431552365</v>
      </c>
      <c r="Q86" s="32"/>
      <c r="R86" s="53">
        <f>P86*$Z$18</f>
        <v>95.82247004498937</v>
      </c>
      <c r="S86" s="32"/>
      <c r="T86" s="53">
        <f>R86*$Z$18</f>
        <v>98.69714414633906</v>
      </c>
      <c r="U86" s="32"/>
      <c r="V86" s="53">
        <f>L86+N86+P86+R86+T86</f>
        <v>465.5641410146407</v>
      </c>
      <c r="W86" s="30"/>
    </row>
    <row r="87" spans="1:23" s="29" customFormat="1" ht="7.5" customHeight="1">
      <c r="A87" s="92" t="s">
        <v>128</v>
      </c>
      <c r="B87" s="93"/>
      <c r="C87" s="106" t="s">
        <v>83</v>
      </c>
      <c r="D87" s="107"/>
      <c r="E87" s="107"/>
      <c r="F87" s="107"/>
      <c r="G87" s="108"/>
      <c r="H87" s="30" t="s">
        <v>5</v>
      </c>
      <c r="I87" s="52"/>
      <c r="J87" s="53"/>
      <c r="K87" s="53"/>
      <c r="L87" s="53"/>
      <c r="M87" s="32"/>
      <c r="N87" s="53"/>
      <c r="O87" s="32"/>
      <c r="P87" s="53"/>
      <c r="Q87" s="32"/>
      <c r="R87" s="53"/>
      <c r="S87" s="32"/>
      <c r="T87" s="53"/>
      <c r="U87" s="32"/>
      <c r="V87" s="53"/>
      <c r="W87" s="30"/>
    </row>
    <row r="88" spans="1:23" s="29" customFormat="1" ht="7.5" customHeight="1">
      <c r="A88" s="92" t="s">
        <v>129</v>
      </c>
      <c r="B88" s="93"/>
      <c r="C88" s="106" t="s">
        <v>84</v>
      </c>
      <c r="D88" s="107"/>
      <c r="E88" s="107"/>
      <c r="F88" s="107"/>
      <c r="G88" s="108"/>
      <c r="H88" s="30" t="s">
        <v>5</v>
      </c>
      <c r="I88" s="52"/>
      <c r="J88" s="53"/>
      <c r="K88" s="53"/>
      <c r="L88" s="53"/>
      <c r="M88" s="32"/>
      <c r="N88" s="53"/>
      <c r="O88" s="32"/>
      <c r="P88" s="53"/>
      <c r="Q88" s="32"/>
      <c r="R88" s="53"/>
      <c r="S88" s="32"/>
      <c r="T88" s="53"/>
      <c r="U88" s="32"/>
      <c r="V88" s="53"/>
      <c r="W88" s="30"/>
    </row>
    <row r="89" spans="1:23" s="29" customFormat="1" ht="16.5" customHeight="1">
      <c r="A89" s="92" t="s">
        <v>130</v>
      </c>
      <c r="B89" s="93"/>
      <c r="C89" s="106" t="s">
        <v>85</v>
      </c>
      <c r="D89" s="107"/>
      <c r="E89" s="107"/>
      <c r="F89" s="107"/>
      <c r="G89" s="108"/>
      <c r="H89" s="30" t="s">
        <v>5</v>
      </c>
      <c r="I89" s="52"/>
      <c r="J89" s="53"/>
      <c r="K89" s="53"/>
      <c r="L89" s="53"/>
      <c r="M89" s="32"/>
      <c r="N89" s="53"/>
      <c r="O89" s="32"/>
      <c r="P89" s="53"/>
      <c r="Q89" s="32"/>
      <c r="R89" s="53"/>
      <c r="S89" s="32"/>
      <c r="T89" s="53"/>
      <c r="U89" s="32"/>
      <c r="V89" s="53"/>
      <c r="W89" s="30"/>
    </row>
    <row r="90" spans="1:23" s="29" customFormat="1" ht="7.5" customHeight="1">
      <c r="A90" s="92" t="s">
        <v>131</v>
      </c>
      <c r="B90" s="93"/>
      <c r="C90" s="87" t="s">
        <v>86</v>
      </c>
      <c r="D90" s="88"/>
      <c r="E90" s="88"/>
      <c r="F90" s="88"/>
      <c r="G90" s="89"/>
      <c r="H90" s="30" t="s">
        <v>5</v>
      </c>
      <c r="I90" s="52"/>
      <c r="J90" s="53"/>
      <c r="K90" s="53"/>
      <c r="L90" s="53"/>
      <c r="M90" s="32"/>
      <c r="N90" s="53"/>
      <c r="O90" s="32"/>
      <c r="P90" s="53"/>
      <c r="Q90" s="32"/>
      <c r="R90" s="53"/>
      <c r="S90" s="32"/>
      <c r="T90" s="53"/>
      <c r="U90" s="32"/>
      <c r="V90" s="53"/>
      <c r="W90" s="30"/>
    </row>
    <row r="91" spans="1:23" s="29" customFormat="1" ht="7.5" customHeight="1">
      <c r="A91" s="92" t="s">
        <v>132</v>
      </c>
      <c r="B91" s="93"/>
      <c r="C91" s="87" t="s">
        <v>87</v>
      </c>
      <c r="D91" s="88"/>
      <c r="E91" s="88"/>
      <c r="F91" s="88"/>
      <c r="G91" s="89"/>
      <c r="H91" s="30" t="s">
        <v>5</v>
      </c>
      <c r="I91" s="52"/>
      <c r="J91" s="53"/>
      <c r="K91" s="53"/>
      <c r="L91" s="53"/>
      <c r="M91" s="32"/>
      <c r="N91" s="53"/>
      <c r="O91" s="32"/>
      <c r="P91" s="53"/>
      <c r="Q91" s="32"/>
      <c r="R91" s="53"/>
      <c r="S91" s="32"/>
      <c r="T91" s="53"/>
      <c r="U91" s="32"/>
      <c r="V91" s="53"/>
      <c r="W91" s="30"/>
    </row>
    <row r="92" spans="1:23" s="29" customFormat="1" ht="7.5" customHeight="1">
      <c r="A92" s="92" t="s">
        <v>133</v>
      </c>
      <c r="B92" s="93"/>
      <c r="C92" s="106" t="s">
        <v>88</v>
      </c>
      <c r="D92" s="107"/>
      <c r="E92" s="107"/>
      <c r="F92" s="107"/>
      <c r="G92" s="108"/>
      <c r="H92" s="30" t="s">
        <v>5</v>
      </c>
      <c r="I92" s="52">
        <f>I34-I49</f>
        <v>5.067</v>
      </c>
      <c r="J92" s="53">
        <f>J34-J49</f>
        <v>6.589000000000001</v>
      </c>
      <c r="K92" s="53">
        <v>15.302417780760006</v>
      </c>
      <c r="L92" s="53">
        <f>K92*$Y$18</f>
        <v>16.052236252017245</v>
      </c>
      <c r="M92" s="32"/>
      <c r="N92" s="53">
        <f aca="true" t="shared" si="8" ref="N92:T94">L92*$Z$18</f>
        <v>16.533803339577762</v>
      </c>
      <c r="O92" s="32"/>
      <c r="P92" s="53">
        <f t="shared" si="8"/>
        <v>17.029817439765097</v>
      </c>
      <c r="Q92" s="32"/>
      <c r="R92" s="53">
        <f t="shared" si="8"/>
        <v>17.54071196295805</v>
      </c>
      <c r="S92" s="32"/>
      <c r="T92" s="53">
        <f t="shared" si="8"/>
        <v>18.06693332184679</v>
      </c>
      <c r="U92" s="32"/>
      <c r="V92" s="53">
        <f>L92+N92+P92+R92+T92</f>
        <v>85.22350231616494</v>
      </c>
      <c r="W92" s="30"/>
    </row>
    <row r="93" spans="1:23" s="29" customFormat="1" ht="8.25">
      <c r="A93" s="92" t="s">
        <v>134</v>
      </c>
      <c r="B93" s="93"/>
      <c r="C93" s="118" t="s">
        <v>148</v>
      </c>
      <c r="D93" s="119"/>
      <c r="E93" s="119"/>
      <c r="F93" s="119"/>
      <c r="G93" s="120"/>
      <c r="H93" s="30" t="s">
        <v>5</v>
      </c>
      <c r="I93" s="52">
        <f>I94-I100</f>
        <v>-80.541</v>
      </c>
      <c r="J93" s="53">
        <f>J94-J100</f>
        <v>-7.359000000000009</v>
      </c>
      <c r="K93" s="53">
        <v>-33.037800152443</v>
      </c>
      <c r="L93" s="53">
        <f>K93*$Y$18</f>
        <v>-34.656652359912705</v>
      </c>
      <c r="M93" s="32"/>
      <c r="N93" s="53">
        <f t="shared" si="8"/>
        <v>-35.69635193071009</v>
      </c>
      <c r="O93" s="32"/>
      <c r="P93" s="53">
        <f t="shared" si="8"/>
        <v>-36.76724248863139</v>
      </c>
      <c r="Q93" s="32"/>
      <c r="R93" s="53">
        <f t="shared" si="8"/>
        <v>-37.870259763290335</v>
      </c>
      <c r="S93" s="32"/>
      <c r="T93" s="53">
        <f t="shared" si="8"/>
        <v>-39.00636755618905</v>
      </c>
      <c r="U93" s="32"/>
      <c r="V93" s="53">
        <f>L93+N93+P93+R93+T93</f>
        <v>-183.99687409873357</v>
      </c>
      <c r="W93" s="30"/>
    </row>
    <row r="94" spans="1:23" s="29" customFormat="1" ht="7.5" customHeight="1">
      <c r="A94" s="92" t="s">
        <v>135</v>
      </c>
      <c r="B94" s="93"/>
      <c r="C94" s="106" t="s">
        <v>149</v>
      </c>
      <c r="D94" s="107"/>
      <c r="E94" s="107"/>
      <c r="F94" s="107"/>
      <c r="G94" s="108"/>
      <c r="H94" s="30" t="s">
        <v>5</v>
      </c>
      <c r="I94" s="52">
        <f>I96+I97+I99</f>
        <v>31.427</v>
      </c>
      <c r="J94" s="53">
        <f>J96+J97+J99</f>
        <v>147.975</v>
      </c>
      <c r="K94" s="53">
        <v>12.230341483865</v>
      </c>
      <c r="L94" s="53">
        <f>K94*$Y$18</f>
        <v>12.829628216574385</v>
      </c>
      <c r="M94" s="32"/>
      <c r="N94" s="53">
        <f t="shared" si="8"/>
        <v>13.214517063071616</v>
      </c>
      <c r="O94" s="32"/>
      <c r="P94" s="53">
        <f t="shared" si="8"/>
        <v>13.610952574963765</v>
      </c>
      <c r="Q94" s="32"/>
      <c r="R94" s="53">
        <f t="shared" si="8"/>
        <v>14.019281152212677</v>
      </c>
      <c r="S94" s="32"/>
      <c r="T94" s="53">
        <f t="shared" si="8"/>
        <v>14.439859586779058</v>
      </c>
      <c r="U94" s="32"/>
      <c r="V94" s="53">
        <f>L94+N94+P94+R94+T94</f>
        <v>68.1142385936015</v>
      </c>
      <c r="W94" s="30"/>
    </row>
    <row r="95" spans="1:23" s="29" customFormat="1" ht="7.5" customHeight="1">
      <c r="A95" s="92" t="s">
        <v>136</v>
      </c>
      <c r="B95" s="93"/>
      <c r="C95" s="87" t="s">
        <v>150</v>
      </c>
      <c r="D95" s="88"/>
      <c r="E95" s="88"/>
      <c r="F95" s="88"/>
      <c r="G95" s="89"/>
      <c r="H95" s="30" t="s">
        <v>5</v>
      </c>
      <c r="I95" s="52"/>
      <c r="J95" s="53"/>
      <c r="K95" s="53"/>
      <c r="L95" s="53"/>
      <c r="M95" s="32"/>
      <c r="N95" s="53"/>
      <c r="O95" s="32"/>
      <c r="P95" s="53"/>
      <c r="Q95" s="32"/>
      <c r="R95" s="53"/>
      <c r="S95" s="32"/>
      <c r="T95" s="53"/>
      <c r="U95" s="32"/>
      <c r="V95" s="53"/>
      <c r="W95" s="30"/>
    </row>
    <row r="96" spans="1:23" s="29" customFormat="1" ht="7.5" customHeight="1">
      <c r="A96" s="92" t="s">
        <v>137</v>
      </c>
      <c r="B96" s="93"/>
      <c r="C96" s="87" t="s">
        <v>151</v>
      </c>
      <c r="D96" s="88"/>
      <c r="E96" s="88"/>
      <c r="F96" s="88"/>
      <c r="G96" s="89"/>
      <c r="H96" s="30" t="s">
        <v>5</v>
      </c>
      <c r="I96" s="52">
        <v>0.562</v>
      </c>
      <c r="J96" s="53">
        <v>0.673</v>
      </c>
      <c r="K96" s="53">
        <v>0.5448588149210001</v>
      </c>
      <c r="L96" s="53">
        <f>K96*$Y$18</f>
        <v>0.5715568968521291</v>
      </c>
      <c r="M96" s="32"/>
      <c r="N96" s="53">
        <f>L96*$Z$18</f>
        <v>0.5887036037576929</v>
      </c>
      <c r="O96" s="32"/>
      <c r="P96" s="53">
        <f>N96*$Z$18</f>
        <v>0.6063647118704237</v>
      </c>
      <c r="Q96" s="32"/>
      <c r="R96" s="53">
        <f>P96*$Z$18</f>
        <v>0.6245556532265365</v>
      </c>
      <c r="S96" s="32"/>
      <c r="T96" s="53">
        <f>R96*$Z$18</f>
        <v>0.6432923228233326</v>
      </c>
      <c r="U96" s="32"/>
      <c r="V96" s="53">
        <f>L96+N96+P96+R96+T96</f>
        <v>3.034473188530115</v>
      </c>
      <c r="W96" s="30"/>
    </row>
    <row r="97" spans="1:23" s="29" customFormat="1" ht="7.5" customHeight="1">
      <c r="A97" s="92" t="s">
        <v>138</v>
      </c>
      <c r="B97" s="93"/>
      <c r="C97" s="87" t="s">
        <v>152</v>
      </c>
      <c r="D97" s="88"/>
      <c r="E97" s="88"/>
      <c r="F97" s="88"/>
      <c r="G97" s="89"/>
      <c r="H97" s="30" t="s">
        <v>5</v>
      </c>
      <c r="I97" s="52">
        <v>2.877</v>
      </c>
      <c r="J97" s="53">
        <v>38.121</v>
      </c>
      <c r="K97" s="53"/>
      <c r="L97" s="53"/>
      <c r="M97" s="32"/>
      <c r="N97" s="53"/>
      <c r="O97" s="32"/>
      <c r="P97" s="53"/>
      <c r="Q97" s="32"/>
      <c r="R97" s="53"/>
      <c r="S97" s="32"/>
      <c r="T97" s="53"/>
      <c r="U97" s="32"/>
      <c r="V97" s="53"/>
      <c r="W97" s="30"/>
    </row>
    <row r="98" spans="1:23" s="29" customFormat="1" ht="7.5" customHeight="1">
      <c r="A98" s="92" t="s">
        <v>139</v>
      </c>
      <c r="B98" s="93"/>
      <c r="C98" s="121" t="s">
        <v>153</v>
      </c>
      <c r="D98" s="122"/>
      <c r="E98" s="122"/>
      <c r="F98" s="122"/>
      <c r="G98" s="123"/>
      <c r="H98" s="30" t="s">
        <v>5</v>
      </c>
      <c r="I98" s="52">
        <v>0.465</v>
      </c>
      <c r="J98" s="53"/>
      <c r="K98" s="53"/>
      <c r="L98" s="53"/>
      <c r="M98" s="32"/>
      <c r="N98" s="53"/>
      <c r="O98" s="32"/>
      <c r="P98" s="53"/>
      <c r="Q98" s="32"/>
      <c r="R98" s="53"/>
      <c r="S98" s="32"/>
      <c r="T98" s="53"/>
      <c r="U98" s="32"/>
      <c r="V98" s="53"/>
      <c r="W98" s="30"/>
    </row>
    <row r="99" spans="1:23" s="29" customFormat="1" ht="7.5" customHeight="1">
      <c r="A99" s="92" t="s">
        <v>140</v>
      </c>
      <c r="B99" s="93"/>
      <c r="C99" s="87" t="s">
        <v>154</v>
      </c>
      <c r="D99" s="88"/>
      <c r="E99" s="88"/>
      <c r="F99" s="88"/>
      <c r="G99" s="89"/>
      <c r="H99" s="30" t="s">
        <v>5</v>
      </c>
      <c r="I99" s="52">
        <f>30.865-2.877</f>
        <v>27.988</v>
      </c>
      <c r="J99" s="53">
        <v>109.181</v>
      </c>
      <c r="K99" s="53">
        <v>11.685482668944001</v>
      </c>
      <c r="L99" s="53">
        <f>K99*$Y$18</f>
        <v>12.258071319722257</v>
      </c>
      <c r="M99" s="32"/>
      <c r="N99" s="53">
        <f aca="true" t="shared" si="9" ref="N99:T101">L99*$Z$18</f>
        <v>12.625813459313925</v>
      </c>
      <c r="O99" s="32"/>
      <c r="P99" s="53">
        <f t="shared" si="9"/>
        <v>13.004587863093343</v>
      </c>
      <c r="Q99" s="32"/>
      <c r="R99" s="53">
        <f t="shared" si="9"/>
        <v>13.394725498986144</v>
      </c>
      <c r="S99" s="32"/>
      <c r="T99" s="53">
        <f t="shared" si="9"/>
        <v>13.79656726395573</v>
      </c>
      <c r="U99" s="32"/>
      <c r="V99" s="53">
        <f>L99+N99+P99+R99+T99</f>
        <v>65.07976540507138</v>
      </c>
      <c r="W99" s="30"/>
    </row>
    <row r="100" spans="1:23" s="29" customFormat="1" ht="7.5" customHeight="1">
      <c r="A100" s="92" t="s">
        <v>141</v>
      </c>
      <c r="B100" s="93"/>
      <c r="C100" s="106" t="s">
        <v>110</v>
      </c>
      <c r="D100" s="107"/>
      <c r="E100" s="107"/>
      <c r="F100" s="107"/>
      <c r="G100" s="108"/>
      <c r="H100" s="30" t="s">
        <v>5</v>
      </c>
      <c r="I100" s="52">
        <f>I101+I102+I103+I105</f>
        <v>111.968</v>
      </c>
      <c r="J100" s="53">
        <f>J101+J102+J103+J105</f>
        <v>155.334</v>
      </c>
      <c r="K100" s="53">
        <v>45.268141636308</v>
      </c>
      <c r="L100" s="53">
        <f>K100*$Y$18</f>
        <v>47.48628057648709</v>
      </c>
      <c r="M100" s="32"/>
      <c r="N100" s="53">
        <f t="shared" si="9"/>
        <v>48.910868993781705</v>
      </c>
      <c r="O100" s="32"/>
      <c r="P100" s="53">
        <f t="shared" si="9"/>
        <v>50.37819506359516</v>
      </c>
      <c r="Q100" s="32"/>
      <c r="R100" s="53">
        <f t="shared" si="9"/>
        <v>51.88954091550301</v>
      </c>
      <c r="S100" s="32"/>
      <c r="T100" s="53">
        <f t="shared" si="9"/>
        <v>53.446227142968105</v>
      </c>
      <c r="U100" s="32"/>
      <c r="V100" s="53">
        <f>L100+N100+P100+R100+T100</f>
        <v>252.11111269233504</v>
      </c>
      <c r="W100" s="30"/>
    </row>
    <row r="101" spans="1:23" s="29" customFormat="1" ht="7.5" customHeight="1">
      <c r="A101" s="92" t="s">
        <v>142</v>
      </c>
      <c r="B101" s="93"/>
      <c r="C101" s="87" t="s">
        <v>155</v>
      </c>
      <c r="D101" s="88"/>
      <c r="E101" s="88"/>
      <c r="F101" s="88"/>
      <c r="G101" s="89"/>
      <c r="H101" s="30" t="s">
        <v>5</v>
      </c>
      <c r="I101" s="52">
        <v>12.019</v>
      </c>
      <c r="J101" s="53"/>
      <c r="K101" s="53">
        <v>11</v>
      </c>
      <c r="L101" s="53">
        <f>K101*$Y$18</f>
        <v>11.539</v>
      </c>
      <c r="M101" s="32"/>
      <c r="N101" s="53">
        <f t="shared" si="9"/>
        <v>11.88517</v>
      </c>
      <c r="O101" s="32"/>
      <c r="P101" s="53">
        <f t="shared" si="9"/>
        <v>12.2417251</v>
      </c>
      <c r="Q101" s="32"/>
      <c r="R101" s="53">
        <f t="shared" si="9"/>
        <v>12.608976853</v>
      </c>
      <c r="S101" s="32"/>
      <c r="T101" s="53">
        <f t="shared" si="9"/>
        <v>12.98724615859</v>
      </c>
      <c r="U101" s="32"/>
      <c r="V101" s="53">
        <f>L101+N101+P101+R101+T101</f>
        <v>61.26211811159</v>
      </c>
      <c r="W101" s="30"/>
    </row>
    <row r="102" spans="1:23" s="29" customFormat="1" ht="7.5" customHeight="1">
      <c r="A102" s="92" t="s">
        <v>143</v>
      </c>
      <c r="B102" s="93"/>
      <c r="C102" s="87" t="s">
        <v>156</v>
      </c>
      <c r="D102" s="88"/>
      <c r="E102" s="88"/>
      <c r="F102" s="88"/>
      <c r="G102" s="89"/>
      <c r="H102" s="30" t="s">
        <v>5</v>
      </c>
      <c r="I102" s="52">
        <v>18.274</v>
      </c>
      <c r="J102" s="53">
        <v>24.244</v>
      </c>
      <c r="K102" s="53"/>
      <c r="L102" s="53"/>
      <c r="M102" s="32"/>
      <c r="N102" s="53"/>
      <c r="O102" s="32"/>
      <c r="P102" s="53"/>
      <c r="Q102" s="32"/>
      <c r="R102" s="53"/>
      <c r="S102" s="32"/>
      <c r="T102" s="53"/>
      <c r="U102" s="32"/>
      <c r="V102" s="53"/>
      <c r="W102" s="30"/>
    </row>
    <row r="103" spans="1:23" s="29" customFormat="1" ht="7.5" customHeight="1">
      <c r="A103" s="92" t="s">
        <v>144</v>
      </c>
      <c r="B103" s="93"/>
      <c r="C103" s="87" t="s">
        <v>157</v>
      </c>
      <c r="D103" s="88"/>
      <c r="E103" s="88"/>
      <c r="F103" s="88"/>
      <c r="G103" s="89"/>
      <c r="H103" s="30" t="s">
        <v>5</v>
      </c>
      <c r="I103" s="52">
        <v>35.91</v>
      </c>
      <c r="J103" s="53">
        <v>68.306</v>
      </c>
      <c r="K103" s="53"/>
      <c r="L103" s="53"/>
      <c r="M103" s="32"/>
      <c r="N103" s="53"/>
      <c r="O103" s="32"/>
      <c r="P103" s="53"/>
      <c r="Q103" s="32"/>
      <c r="R103" s="53"/>
      <c r="S103" s="32"/>
      <c r="T103" s="53"/>
      <c r="U103" s="32"/>
      <c r="V103" s="53"/>
      <c r="W103" s="30"/>
    </row>
    <row r="104" spans="1:23" s="29" customFormat="1" ht="7.5" customHeight="1">
      <c r="A104" s="92" t="s">
        <v>145</v>
      </c>
      <c r="B104" s="93"/>
      <c r="C104" s="121" t="s">
        <v>153</v>
      </c>
      <c r="D104" s="122"/>
      <c r="E104" s="122"/>
      <c r="F104" s="122"/>
      <c r="G104" s="123"/>
      <c r="H104" s="30" t="s">
        <v>5</v>
      </c>
      <c r="I104" s="52">
        <v>1.793</v>
      </c>
      <c r="J104" s="53"/>
      <c r="K104" s="53"/>
      <c r="L104" s="53"/>
      <c r="M104" s="32"/>
      <c r="N104" s="53"/>
      <c r="O104" s="32"/>
      <c r="P104" s="53"/>
      <c r="Q104" s="32"/>
      <c r="R104" s="53"/>
      <c r="S104" s="32"/>
      <c r="T104" s="53"/>
      <c r="U104" s="32"/>
      <c r="V104" s="53"/>
      <c r="W104" s="30"/>
    </row>
    <row r="105" spans="1:23" s="29" customFormat="1" ht="7.5" customHeight="1">
      <c r="A105" s="92" t="s">
        <v>146</v>
      </c>
      <c r="B105" s="93"/>
      <c r="C105" s="87" t="s">
        <v>158</v>
      </c>
      <c r="D105" s="88"/>
      <c r="E105" s="88"/>
      <c r="F105" s="88"/>
      <c r="G105" s="89"/>
      <c r="H105" s="30" t="s">
        <v>5</v>
      </c>
      <c r="I105" s="52">
        <f>93.694+18.274-I101-I102-I103</f>
        <v>45.765</v>
      </c>
      <c r="J105" s="53">
        <v>62.784</v>
      </c>
      <c r="K105" s="53">
        <v>34.268141636308</v>
      </c>
      <c r="L105" s="53">
        <f>K105*$Y$18</f>
        <v>35.94728057648709</v>
      </c>
      <c r="M105" s="32"/>
      <c r="N105" s="53">
        <f aca="true" t="shared" si="10" ref="N105:T106">L105*$Z$18</f>
        <v>37.0256989937817</v>
      </c>
      <c r="O105" s="32"/>
      <c r="P105" s="53">
        <f t="shared" si="10"/>
        <v>38.136469963595154</v>
      </c>
      <c r="Q105" s="32"/>
      <c r="R105" s="53">
        <f t="shared" si="10"/>
        <v>39.28056406250301</v>
      </c>
      <c r="S105" s="32"/>
      <c r="T105" s="53">
        <f t="shared" si="10"/>
        <v>40.4589809843781</v>
      </c>
      <c r="U105" s="32"/>
      <c r="V105" s="53">
        <f>L105+N105+P105+R105+T105</f>
        <v>190.84899458074506</v>
      </c>
      <c r="W105" s="30"/>
    </row>
    <row r="106" spans="1:23" s="29" customFormat="1" ht="8.25">
      <c r="A106" s="92" t="s">
        <v>147</v>
      </c>
      <c r="B106" s="93"/>
      <c r="C106" s="118" t="s">
        <v>159</v>
      </c>
      <c r="D106" s="119"/>
      <c r="E106" s="119"/>
      <c r="F106" s="119"/>
      <c r="G106" s="120"/>
      <c r="H106" s="30" t="s">
        <v>5</v>
      </c>
      <c r="I106" s="52">
        <f>I78+I93</f>
        <v>27.680999999999983</v>
      </c>
      <c r="J106" s="53">
        <f>J78+J93</f>
        <v>3.1240000000001658</v>
      </c>
      <c r="K106" s="53">
        <v>106.70241778076002</v>
      </c>
      <c r="L106" s="53">
        <f>K106*$Y$18</f>
        <v>111.93083625201724</v>
      </c>
      <c r="M106" s="32"/>
      <c r="N106" s="53">
        <f t="shared" si="10"/>
        <v>115.28876133957776</v>
      </c>
      <c r="O106" s="32"/>
      <c r="P106" s="53">
        <f t="shared" si="10"/>
        <v>118.74742417976509</v>
      </c>
      <c r="Q106" s="32"/>
      <c r="R106" s="53">
        <f t="shared" si="10"/>
        <v>122.30984690515804</v>
      </c>
      <c r="S106" s="32"/>
      <c r="T106" s="53">
        <f t="shared" si="10"/>
        <v>125.97914231231279</v>
      </c>
      <c r="U106" s="32"/>
      <c r="V106" s="53">
        <f>L106+N106+P106+R106+T106</f>
        <v>594.256010988831</v>
      </c>
      <c r="W106" s="30"/>
    </row>
    <row r="107" spans="1:23" s="29" customFormat="1" ht="16.5" customHeight="1">
      <c r="A107" s="92" t="s">
        <v>160</v>
      </c>
      <c r="B107" s="93"/>
      <c r="C107" s="106" t="s">
        <v>161</v>
      </c>
      <c r="D107" s="107"/>
      <c r="E107" s="107"/>
      <c r="F107" s="107"/>
      <c r="G107" s="108"/>
      <c r="H107" s="30" t="s">
        <v>5</v>
      </c>
      <c r="I107" s="52"/>
      <c r="J107" s="53"/>
      <c r="K107" s="53"/>
      <c r="L107" s="53"/>
      <c r="M107" s="32"/>
      <c r="N107" s="53"/>
      <c r="O107" s="32"/>
      <c r="P107" s="53"/>
      <c r="Q107" s="32"/>
      <c r="R107" s="53"/>
      <c r="S107" s="32"/>
      <c r="T107" s="53"/>
      <c r="U107" s="32"/>
      <c r="V107" s="53"/>
      <c r="W107" s="30"/>
    </row>
    <row r="108" spans="1:23" s="29" customFormat="1" ht="16.5" customHeight="1">
      <c r="A108" s="92" t="s">
        <v>162</v>
      </c>
      <c r="B108" s="93"/>
      <c r="C108" s="87" t="s">
        <v>47</v>
      </c>
      <c r="D108" s="88"/>
      <c r="E108" s="88"/>
      <c r="F108" s="88"/>
      <c r="G108" s="89"/>
      <c r="H108" s="30" t="s">
        <v>5</v>
      </c>
      <c r="I108" s="52"/>
      <c r="J108" s="53"/>
      <c r="K108" s="53"/>
      <c r="L108" s="53"/>
      <c r="M108" s="32"/>
      <c r="N108" s="53"/>
      <c r="O108" s="32"/>
      <c r="P108" s="53"/>
      <c r="Q108" s="32"/>
      <c r="R108" s="53"/>
      <c r="S108" s="32"/>
      <c r="T108" s="53"/>
      <c r="U108" s="32"/>
      <c r="V108" s="53"/>
      <c r="W108" s="30"/>
    </row>
    <row r="109" spans="1:23" s="29" customFormat="1" ht="16.5" customHeight="1">
      <c r="A109" s="92" t="s">
        <v>163</v>
      </c>
      <c r="B109" s="93"/>
      <c r="C109" s="87" t="s">
        <v>56</v>
      </c>
      <c r="D109" s="88"/>
      <c r="E109" s="88"/>
      <c r="F109" s="88"/>
      <c r="G109" s="89"/>
      <c r="H109" s="30" t="s">
        <v>5</v>
      </c>
      <c r="I109" s="52"/>
      <c r="J109" s="53"/>
      <c r="K109" s="53"/>
      <c r="L109" s="53"/>
      <c r="M109" s="32"/>
      <c r="N109" s="53"/>
      <c r="O109" s="32"/>
      <c r="P109" s="53"/>
      <c r="Q109" s="32"/>
      <c r="R109" s="53"/>
      <c r="S109" s="32"/>
      <c r="T109" s="53"/>
      <c r="U109" s="32"/>
      <c r="V109" s="53"/>
      <c r="W109" s="30"/>
    </row>
    <row r="110" spans="1:23" s="29" customFormat="1" ht="16.5" customHeight="1">
      <c r="A110" s="92" t="s">
        <v>164</v>
      </c>
      <c r="B110" s="93"/>
      <c r="C110" s="87" t="s">
        <v>57</v>
      </c>
      <c r="D110" s="88"/>
      <c r="E110" s="88"/>
      <c r="F110" s="88"/>
      <c r="G110" s="89"/>
      <c r="H110" s="30" t="s">
        <v>5</v>
      </c>
      <c r="I110" s="52"/>
      <c r="J110" s="53"/>
      <c r="K110" s="53"/>
      <c r="L110" s="53"/>
      <c r="M110" s="32"/>
      <c r="N110" s="53"/>
      <c r="O110" s="32"/>
      <c r="P110" s="53"/>
      <c r="Q110" s="32"/>
      <c r="R110" s="53"/>
      <c r="S110" s="32"/>
      <c r="T110" s="53"/>
      <c r="U110" s="32"/>
      <c r="V110" s="53"/>
      <c r="W110" s="30"/>
    </row>
    <row r="111" spans="1:23" s="29" customFormat="1" ht="7.5" customHeight="1">
      <c r="A111" s="92" t="s">
        <v>165</v>
      </c>
      <c r="B111" s="93"/>
      <c r="C111" s="106" t="s">
        <v>58</v>
      </c>
      <c r="D111" s="107"/>
      <c r="E111" s="107"/>
      <c r="F111" s="107"/>
      <c r="G111" s="108"/>
      <c r="H111" s="30" t="s">
        <v>5</v>
      </c>
      <c r="I111" s="52"/>
      <c r="J111" s="53"/>
      <c r="K111" s="53"/>
      <c r="L111" s="53"/>
      <c r="M111" s="32"/>
      <c r="N111" s="53"/>
      <c r="O111" s="32"/>
      <c r="P111" s="53"/>
      <c r="Q111" s="32"/>
      <c r="R111" s="53"/>
      <c r="S111" s="32"/>
      <c r="T111" s="53"/>
      <c r="U111" s="32"/>
      <c r="V111" s="53"/>
      <c r="W111" s="30"/>
    </row>
    <row r="112" spans="1:23" s="29" customFormat="1" ht="7.5" customHeight="1">
      <c r="A112" s="92" t="s">
        <v>166</v>
      </c>
      <c r="B112" s="93"/>
      <c r="C112" s="106" t="s">
        <v>80</v>
      </c>
      <c r="D112" s="107"/>
      <c r="E112" s="107"/>
      <c r="F112" s="107"/>
      <c r="G112" s="108"/>
      <c r="H112" s="30" t="s">
        <v>5</v>
      </c>
      <c r="I112" s="52"/>
      <c r="J112" s="53"/>
      <c r="K112" s="53">
        <v>0.4</v>
      </c>
      <c r="L112" s="53">
        <f>K112*$Y$18</f>
        <v>0.4196</v>
      </c>
      <c r="M112" s="32"/>
      <c r="N112" s="53">
        <f>L112*$Z$18</f>
        <v>0.43218799999999996</v>
      </c>
      <c r="O112" s="32"/>
      <c r="P112" s="53">
        <f>N112*$Z$18</f>
        <v>0.44515363999999996</v>
      </c>
      <c r="Q112" s="32"/>
      <c r="R112" s="53">
        <f>P112*$Z$18</f>
        <v>0.4585082492</v>
      </c>
      <c r="S112" s="32"/>
      <c r="T112" s="53">
        <f>R112*$Z$18</f>
        <v>0.472263496676</v>
      </c>
      <c r="U112" s="32"/>
      <c r="V112" s="53">
        <f>L112+N112+P112+R112+T112</f>
        <v>2.227713385876</v>
      </c>
      <c r="W112" s="30"/>
    </row>
    <row r="113" spans="1:23" s="29" customFormat="1" ht="7.5" customHeight="1">
      <c r="A113" s="92" t="s">
        <v>167</v>
      </c>
      <c r="B113" s="93"/>
      <c r="C113" s="106" t="s">
        <v>81</v>
      </c>
      <c r="D113" s="107"/>
      <c r="E113" s="107"/>
      <c r="F113" s="107"/>
      <c r="G113" s="108"/>
      <c r="H113" s="30" t="s">
        <v>5</v>
      </c>
      <c r="I113" s="52"/>
      <c r="J113" s="53"/>
      <c r="K113" s="53"/>
      <c r="L113" s="53"/>
      <c r="M113" s="32"/>
      <c r="N113" s="53"/>
      <c r="O113" s="32"/>
      <c r="P113" s="53"/>
      <c r="Q113" s="32"/>
      <c r="R113" s="53"/>
      <c r="S113" s="32"/>
      <c r="T113" s="53"/>
      <c r="U113" s="32"/>
      <c r="V113" s="53"/>
      <c r="W113" s="30"/>
    </row>
    <row r="114" spans="1:23" s="29" customFormat="1" ht="7.5" customHeight="1">
      <c r="A114" s="92" t="s">
        <v>168</v>
      </c>
      <c r="B114" s="93"/>
      <c r="C114" s="106" t="s">
        <v>82</v>
      </c>
      <c r="D114" s="107"/>
      <c r="E114" s="107"/>
      <c r="F114" s="107"/>
      <c r="G114" s="108"/>
      <c r="H114" s="30" t="s">
        <v>5</v>
      </c>
      <c r="I114" s="52"/>
      <c r="J114" s="53"/>
      <c r="K114" s="53">
        <v>91</v>
      </c>
      <c r="L114" s="53">
        <f>K114*$Y$18</f>
        <v>95.45899999999999</v>
      </c>
      <c r="M114" s="32"/>
      <c r="N114" s="53">
        <f>L114*$Z$18</f>
        <v>98.32276999999999</v>
      </c>
      <c r="O114" s="32"/>
      <c r="P114" s="53">
        <f>N114*$Z$18</f>
        <v>101.27245309999999</v>
      </c>
      <c r="Q114" s="32"/>
      <c r="R114" s="53">
        <f>P114*$Z$18</f>
        <v>104.31062669299999</v>
      </c>
      <c r="S114" s="32"/>
      <c r="T114" s="53">
        <f>R114*$Z$18</f>
        <v>107.43994549378999</v>
      </c>
      <c r="U114" s="32"/>
      <c r="V114" s="53">
        <f>L114+N114+P114+R114+T114</f>
        <v>506.80479528678995</v>
      </c>
      <c r="W114" s="30"/>
    </row>
    <row r="115" spans="1:23" s="29" customFormat="1" ht="7.5" customHeight="1">
      <c r="A115" s="92" t="s">
        <v>169</v>
      </c>
      <c r="B115" s="93"/>
      <c r="C115" s="106" t="s">
        <v>83</v>
      </c>
      <c r="D115" s="107"/>
      <c r="E115" s="107"/>
      <c r="F115" s="107"/>
      <c r="G115" s="108"/>
      <c r="H115" s="30" t="s">
        <v>5</v>
      </c>
      <c r="I115" s="52"/>
      <c r="J115" s="53"/>
      <c r="K115" s="53"/>
      <c r="L115" s="53"/>
      <c r="M115" s="32"/>
      <c r="N115" s="53"/>
      <c r="O115" s="32"/>
      <c r="P115" s="53"/>
      <c r="Q115" s="32"/>
      <c r="R115" s="53"/>
      <c r="S115" s="32"/>
      <c r="T115" s="53"/>
      <c r="U115" s="32"/>
      <c r="V115" s="53"/>
      <c r="W115" s="30"/>
    </row>
    <row r="116" spans="1:23" s="29" customFormat="1" ht="7.5" customHeight="1">
      <c r="A116" s="92" t="s">
        <v>170</v>
      </c>
      <c r="B116" s="93"/>
      <c r="C116" s="106" t="s">
        <v>84</v>
      </c>
      <c r="D116" s="107"/>
      <c r="E116" s="107"/>
      <c r="F116" s="107"/>
      <c r="G116" s="108"/>
      <c r="H116" s="30" t="s">
        <v>5</v>
      </c>
      <c r="I116" s="52"/>
      <c r="J116" s="53"/>
      <c r="K116" s="53"/>
      <c r="L116" s="53"/>
      <c r="M116" s="32"/>
      <c r="N116" s="53"/>
      <c r="O116" s="32"/>
      <c r="P116" s="53"/>
      <c r="Q116" s="32"/>
      <c r="R116" s="53"/>
      <c r="S116" s="32"/>
      <c r="T116" s="53"/>
      <c r="U116" s="32"/>
      <c r="V116" s="53"/>
      <c r="W116" s="30"/>
    </row>
    <row r="117" spans="1:23" s="29" customFormat="1" ht="16.5" customHeight="1">
      <c r="A117" s="92" t="s">
        <v>171</v>
      </c>
      <c r="B117" s="93"/>
      <c r="C117" s="106" t="s">
        <v>85</v>
      </c>
      <c r="D117" s="107"/>
      <c r="E117" s="107"/>
      <c r="F117" s="107"/>
      <c r="G117" s="108"/>
      <c r="H117" s="30" t="s">
        <v>5</v>
      </c>
      <c r="I117" s="52"/>
      <c r="J117" s="53"/>
      <c r="K117" s="53"/>
      <c r="L117" s="53"/>
      <c r="M117" s="32"/>
      <c r="N117" s="53"/>
      <c r="O117" s="32"/>
      <c r="P117" s="53"/>
      <c r="Q117" s="32"/>
      <c r="R117" s="53"/>
      <c r="S117" s="32"/>
      <c r="T117" s="53"/>
      <c r="U117" s="32"/>
      <c r="V117" s="53"/>
      <c r="W117" s="30"/>
    </row>
    <row r="118" spans="1:23" s="29" customFormat="1" ht="7.5" customHeight="1">
      <c r="A118" s="92" t="s">
        <v>172</v>
      </c>
      <c r="B118" s="93"/>
      <c r="C118" s="87" t="s">
        <v>86</v>
      </c>
      <c r="D118" s="88"/>
      <c r="E118" s="88"/>
      <c r="F118" s="88"/>
      <c r="G118" s="89"/>
      <c r="H118" s="30" t="s">
        <v>5</v>
      </c>
      <c r="I118" s="52"/>
      <c r="J118" s="53"/>
      <c r="K118" s="53"/>
      <c r="L118" s="53"/>
      <c r="M118" s="32"/>
      <c r="N118" s="53"/>
      <c r="O118" s="32"/>
      <c r="P118" s="53"/>
      <c r="Q118" s="32"/>
      <c r="R118" s="53"/>
      <c r="S118" s="32"/>
      <c r="T118" s="53"/>
      <c r="U118" s="32"/>
      <c r="V118" s="53"/>
      <c r="W118" s="30"/>
    </row>
    <row r="119" spans="1:23" s="29" customFormat="1" ht="7.5" customHeight="1">
      <c r="A119" s="92" t="s">
        <v>173</v>
      </c>
      <c r="B119" s="93"/>
      <c r="C119" s="87" t="s">
        <v>87</v>
      </c>
      <c r="D119" s="88"/>
      <c r="E119" s="88"/>
      <c r="F119" s="88"/>
      <c r="G119" s="89"/>
      <c r="H119" s="30" t="s">
        <v>5</v>
      </c>
      <c r="I119" s="52"/>
      <c r="J119" s="53"/>
      <c r="K119" s="53"/>
      <c r="L119" s="53"/>
      <c r="M119" s="32"/>
      <c r="N119" s="53"/>
      <c r="O119" s="32"/>
      <c r="P119" s="53"/>
      <c r="Q119" s="32"/>
      <c r="R119" s="53"/>
      <c r="S119" s="32"/>
      <c r="T119" s="53"/>
      <c r="U119" s="32"/>
      <c r="V119" s="53"/>
      <c r="W119" s="30"/>
    </row>
    <row r="120" spans="1:23" s="29" customFormat="1" ht="7.5" customHeight="1">
      <c r="A120" s="92" t="s">
        <v>174</v>
      </c>
      <c r="B120" s="93"/>
      <c r="C120" s="106" t="s">
        <v>88</v>
      </c>
      <c r="D120" s="107"/>
      <c r="E120" s="107"/>
      <c r="F120" s="107"/>
      <c r="G120" s="108"/>
      <c r="H120" s="30" t="s">
        <v>5</v>
      </c>
      <c r="I120" s="52"/>
      <c r="J120" s="53"/>
      <c r="K120" s="53">
        <v>15.302417780760006</v>
      </c>
      <c r="L120" s="53">
        <f>K120*$Y$18</f>
        <v>16.052236252017245</v>
      </c>
      <c r="M120" s="32"/>
      <c r="N120" s="53">
        <f aca="true" t="shared" si="11" ref="N120:T121">L120*$Z$18</f>
        <v>16.533803339577762</v>
      </c>
      <c r="O120" s="32"/>
      <c r="P120" s="53">
        <f t="shared" si="11"/>
        <v>17.029817439765097</v>
      </c>
      <c r="Q120" s="32"/>
      <c r="R120" s="53">
        <f t="shared" si="11"/>
        <v>17.54071196295805</v>
      </c>
      <c r="S120" s="32"/>
      <c r="T120" s="53">
        <f t="shared" si="11"/>
        <v>18.06693332184679</v>
      </c>
      <c r="U120" s="32"/>
      <c r="V120" s="53">
        <f>L120+N120+P120+R120+T120</f>
        <v>85.22350231616494</v>
      </c>
      <c r="W120" s="30"/>
    </row>
    <row r="121" spans="1:23" s="29" customFormat="1" ht="8.25">
      <c r="A121" s="92" t="s">
        <v>175</v>
      </c>
      <c r="B121" s="93"/>
      <c r="C121" s="118" t="s">
        <v>176</v>
      </c>
      <c r="D121" s="119"/>
      <c r="E121" s="119"/>
      <c r="F121" s="119"/>
      <c r="G121" s="120"/>
      <c r="H121" s="30" t="s">
        <v>5</v>
      </c>
      <c r="I121" s="52">
        <v>14.455</v>
      </c>
      <c r="J121" s="53">
        <v>1.57</v>
      </c>
      <c r="K121" s="53">
        <v>21.660483556152</v>
      </c>
      <c r="L121" s="53">
        <f>K121*$Y$18</f>
        <v>22.721847250403446</v>
      </c>
      <c r="M121" s="32"/>
      <c r="N121" s="53">
        <f t="shared" si="11"/>
        <v>23.40350266791555</v>
      </c>
      <c r="O121" s="32"/>
      <c r="P121" s="53">
        <f t="shared" si="11"/>
        <v>24.105607747953016</v>
      </c>
      <c r="Q121" s="32"/>
      <c r="R121" s="53">
        <f t="shared" si="11"/>
        <v>24.828775980391608</v>
      </c>
      <c r="S121" s="32"/>
      <c r="T121" s="53">
        <f t="shared" si="11"/>
        <v>25.573639259803358</v>
      </c>
      <c r="U121" s="32"/>
      <c r="V121" s="53">
        <f>L121+N121+P121+R121+T121</f>
        <v>120.63337290646699</v>
      </c>
      <c r="W121" s="30"/>
    </row>
    <row r="122" spans="1:23" s="29" customFormat="1" ht="7.5" customHeight="1">
      <c r="A122" s="92" t="s">
        <v>177</v>
      </c>
      <c r="B122" s="93"/>
      <c r="C122" s="106" t="s">
        <v>46</v>
      </c>
      <c r="D122" s="107"/>
      <c r="E122" s="107"/>
      <c r="F122" s="107"/>
      <c r="G122" s="108"/>
      <c r="H122" s="30" t="s">
        <v>5</v>
      </c>
      <c r="I122" s="52"/>
      <c r="J122" s="53"/>
      <c r="K122" s="53"/>
      <c r="L122" s="53"/>
      <c r="M122" s="32"/>
      <c r="N122" s="53"/>
      <c r="O122" s="32"/>
      <c r="P122" s="53"/>
      <c r="Q122" s="32"/>
      <c r="R122" s="53"/>
      <c r="S122" s="32"/>
      <c r="T122" s="53"/>
      <c r="U122" s="32"/>
      <c r="V122" s="53"/>
      <c r="W122" s="30"/>
    </row>
    <row r="123" spans="1:23" s="29" customFormat="1" ht="16.5" customHeight="1">
      <c r="A123" s="92" t="s">
        <v>178</v>
      </c>
      <c r="B123" s="93"/>
      <c r="C123" s="87" t="s">
        <v>47</v>
      </c>
      <c r="D123" s="88"/>
      <c r="E123" s="88"/>
      <c r="F123" s="88"/>
      <c r="G123" s="89"/>
      <c r="H123" s="30" t="s">
        <v>5</v>
      </c>
      <c r="I123" s="52"/>
      <c r="J123" s="53"/>
      <c r="K123" s="53"/>
      <c r="L123" s="53"/>
      <c r="M123" s="32"/>
      <c r="N123" s="53"/>
      <c r="O123" s="32"/>
      <c r="P123" s="53"/>
      <c r="Q123" s="32"/>
      <c r="R123" s="53"/>
      <c r="S123" s="32"/>
      <c r="T123" s="53"/>
      <c r="U123" s="32"/>
      <c r="V123" s="53"/>
      <c r="W123" s="30"/>
    </row>
    <row r="124" spans="1:23" s="29" customFormat="1" ht="16.5" customHeight="1">
      <c r="A124" s="92" t="s">
        <v>179</v>
      </c>
      <c r="B124" s="93"/>
      <c r="C124" s="87" t="s">
        <v>56</v>
      </c>
      <c r="D124" s="88"/>
      <c r="E124" s="88"/>
      <c r="F124" s="88"/>
      <c r="G124" s="89"/>
      <c r="H124" s="30" t="s">
        <v>5</v>
      </c>
      <c r="I124" s="52"/>
      <c r="J124" s="53"/>
      <c r="K124" s="53"/>
      <c r="L124" s="53"/>
      <c r="M124" s="32"/>
      <c r="N124" s="53"/>
      <c r="O124" s="32"/>
      <c r="P124" s="53"/>
      <c r="Q124" s="32"/>
      <c r="R124" s="53"/>
      <c r="S124" s="32"/>
      <c r="T124" s="53"/>
      <c r="U124" s="32"/>
      <c r="V124" s="53"/>
      <c r="W124" s="30"/>
    </row>
    <row r="125" spans="1:23" s="29" customFormat="1" ht="16.5" customHeight="1">
      <c r="A125" s="92" t="s">
        <v>180</v>
      </c>
      <c r="B125" s="93"/>
      <c r="C125" s="87" t="s">
        <v>57</v>
      </c>
      <c r="D125" s="88"/>
      <c r="E125" s="88"/>
      <c r="F125" s="88"/>
      <c r="G125" s="89"/>
      <c r="H125" s="30" t="s">
        <v>5</v>
      </c>
      <c r="I125" s="52"/>
      <c r="J125" s="53"/>
      <c r="K125" s="53"/>
      <c r="L125" s="53"/>
      <c r="M125" s="32"/>
      <c r="N125" s="53"/>
      <c r="O125" s="32"/>
      <c r="P125" s="53"/>
      <c r="Q125" s="32"/>
      <c r="R125" s="53"/>
      <c r="S125" s="32"/>
      <c r="T125" s="53"/>
      <c r="U125" s="32"/>
      <c r="V125" s="53"/>
      <c r="W125" s="30"/>
    </row>
    <row r="126" spans="1:23" s="29" customFormat="1" ht="7.5" customHeight="1">
      <c r="A126" s="92" t="s">
        <v>181</v>
      </c>
      <c r="B126" s="93"/>
      <c r="C126" s="106" t="s">
        <v>670</v>
      </c>
      <c r="D126" s="107"/>
      <c r="E126" s="107"/>
      <c r="F126" s="107"/>
      <c r="G126" s="108"/>
      <c r="H126" s="30" t="s">
        <v>5</v>
      </c>
      <c r="I126" s="52"/>
      <c r="J126" s="53"/>
      <c r="K126" s="53"/>
      <c r="L126" s="53"/>
      <c r="M126" s="32"/>
      <c r="N126" s="53"/>
      <c r="O126" s="32"/>
      <c r="P126" s="53"/>
      <c r="Q126" s="32"/>
      <c r="R126" s="53"/>
      <c r="S126" s="32"/>
      <c r="T126" s="53"/>
      <c r="U126" s="32"/>
      <c r="V126" s="53"/>
      <c r="W126" s="30"/>
    </row>
    <row r="127" spans="1:23" s="29" customFormat="1" ht="7.5" customHeight="1">
      <c r="A127" s="92" t="s">
        <v>182</v>
      </c>
      <c r="B127" s="93"/>
      <c r="C127" s="106" t="s">
        <v>671</v>
      </c>
      <c r="D127" s="107"/>
      <c r="E127" s="107"/>
      <c r="F127" s="107"/>
      <c r="G127" s="108"/>
      <c r="H127" s="30" t="s">
        <v>5</v>
      </c>
      <c r="I127" s="52"/>
      <c r="J127" s="53"/>
      <c r="K127" s="53">
        <v>0.4</v>
      </c>
      <c r="L127" s="53">
        <f>K127*$Y$18</f>
        <v>0.4196</v>
      </c>
      <c r="M127" s="32"/>
      <c r="N127" s="53">
        <f>L127*$Z$18</f>
        <v>0.43218799999999996</v>
      </c>
      <c r="O127" s="32"/>
      <c r="P127" s="53">
        <f>N127*$Z$18</f>
        <v>0.44515363999999996</v>
      </c>
      <c r="Q127" s="32"/>
      <c r="R127" s="53">
        <f>P127*$Z$18</f>
        <v>0.4585082492</v>
      </c>
      <c r="S127" s="32"/>
      <c r="T127" s="53">
        <f>R127*$Z$18</f>
        <v>0.472263496676</v>
      </c>
      <c r="U127" s="32"/>
      <c r="V127" s="53">
        <f>L127+N127+P127+R127+T127</f>
        <v>2.227713385876</v>
      </c>
      <c r="W127" s="30"/>
    </row>
    <row r="128" spans="1:23" s="29" customFormat="1" ht="7.5" customHeight="1">
      <c r="A128" s="92" t="s">
        <v>183</v>
      </c>
      <c r="B128" s="93"/>
      <c r="C128" s="106" t="s">
        <v>672</v>
      </c>
      <c r="D128" s="107"/>
      <c r="E128" s="107"/>
      <c r="F128" s="107"/>
      <c r="G128" s="108"/>
      <c r="H128" s="30" t="s">
        <v>5</v>
      </c>
      <c r="I128" s="52"/>
      <c r="J128" s="53"/>
      <c r="K128" s="53"/>
      <c r="L128" s="53"/>
      <c r="M128" s="32"/>
      <c r="N128" s="53"/>
      <c r="O128" s="32"/>
      <c r="P128" s="53"/>
      <c r="Q128" s="32"/>
      <c r="R128" s="53"/>
      <c r="S128" s="32"/>
      <c r="T128" s="53"/>
      <c r="U128" s="32"/>
      <c r="V128" s="53"/>
      <c r="W128" s="30"/>
    </row>
    <row r="129" spans="1:23" s="29" customFormat="1" ht="7.5" customHeight="1">
      <c r="A129" s="92" t="s">
        <v>184</v>
      </c>
      <c r="B129" s="93"/>
      <c r="C129" s="106" t="s">
        <v>673</v>
      </c>
      <c r="D129" s="107"/>
      <c r="E129" s="107"/>
      <c r="F129" s="107"/>
      <c r="G129" s="108"/>
      <c r="H129" s="30" t="s">
        <v>5</v>
      </c>
      <c r="I129" s="52"/>
      <c r="J129" s="53"/>
      <c r="K129" s="53">
        <v>18.2</v>
      </c>
      <c r="L129" s="53">
        <f>K129*$Y$18</f>
        <v>19.0918</v>
      </c>
      <c r="M129" s="32"/>
      <c r="N129" s="53">
        <f>L129*$Z$18</f>
        <v>19.664554</v>
      </c>
      <c r="O129" s="32"/>
      <c r="P129" s="53">
        <f>N129*$Z$18</f>
        <v>20.25449062</v>
      </c>
      <c r="Q129" s="32"/>
      <c r="R129" s="53">
        <f>P129*$Z$18</f>
        <v>20.8621253386</v>
      </c>
      <c r="S129" s="32"/>
      <c r="T129" s="53">
        <f>R129*$Z$18</f>
        <v>21.487989098758</v>
      </c>
      <c r="U129" s="32"/>
      <c r="V129" s="53">
        <f>L129+N129+P129+R129+T129</f>
        <v>101.360959057358</v>
      </c>
      <c r="W129" s="30"/>
    </row>
    <row r="130" spans="1:23" s="29" customFormat="1" ht="7.5" customHeight="1">
      <c r="A130" s="92" t="s">
        <v>185</v>
      </c>
      <c r="B130" s="93"/>
      <c r="C130" s="106" t="s">
        <v>674</v>
      </c>
      <c r="D130" s="107"/>
      <c r="E130" s="107"/>
      <c r="F130" s="107"/>
      <c r="G130" s="108"/>
      <c r="H130" s="30" t="s">
        <v>5</v>
      </c>
      <c r="I130" s="52"/>
      <c r="J130" s="53"/>
      <c r="K130" s="53"/>
      <c r="L130" s="53"/>
      <c r="M130" s="32"/>
      <c r="N130" s="53"/>
      <c r="O130" s="32"/>
      <c r="P130" s="53"/>
      <c r="Q130" s="32"/>
      <c r="R130" s="53"/>
      <c r="S130" s="32"/>
      <c r="T130" s="53"/>
      <c r="U130" s="32"/>
      <c r="V130" s="53"/>
      <c r="W130" s="30"/>
    </row>
    <row r="131" spans="1:23" s="29" customFormat="1" ht="7.5" customHeight="1">
      <c r="A131" s="92" t="s">
        <v>186</v>
      </c>
      <c r="B131" s="93"/>
      <c r="C131" s="106" t="s">
        <v>675</v>
      </c>
      <c r="D131" s="107"/>
      <c r="E131" s="107"/>
      <c r="F131" s="107"/>
      <c r="G131" s="108"/>
      <c r="H131" s="30" t="s">
        <v>5</v>
      </c>
      <c r="I131" s="52"/>
      <c r="J131" s="53"/>
      <c r="K131" s="53"/>
      <c r="L131" s="53"/>
      <c r="M131" s="32"/>
      <c r="N131" s="53"/>
      <c r="O131" s="32"/>
      <c r="P131" s="53"/>
      <c r="Q131" s="32"/>
      <c r="R131" s="53"/>
      <c r="S131" s="32"/>
      <c r="T131" s="53"/>
      <c r="U131" s="32"/>
      <c r="V131" s="53"/>
      <c r="W131" s="30"/>
    </row>
    <row r="132" spans="1:23" s="29" customFormat="1" ht="16.5" customHeight="1">
      <c r="A132" s="92" t="s">
        <v>187</v>
      </c>
      <c r="B132" s="93"/>
      <c r="C132" s="106" t="s">
        <v>85</v>
      </c>
      <c r="D132" s="107"/>
      <c r="E132" s="107"/>
      <c r="F132" s="107"/>
      <c r="G132" s="108"/>
      <c r="H132" s="30" t="s">
        <v>5</v>
      </c>
      <c r="I132" s="52"/>
      <c r="J132" s="53"/>
      <c r="K132" s="53"/>
      <c r="L132" s="53"/>
      <c r="M132" s="32"/>
      <c r="N132" s="53"/>
      <c r="O132" s="32"/>
      <c r="P132" s="53"/>
      <c r="Q132" s="32"/>
      <c r="R132" s="53"/>
      <c r="S132" s="32"/>
      <c r="T132" s="53"/>
      <c r="U132" s="32"/>
      <c r="V132" s="53"/>
      <c r="W132" s="30"/>
    </row>
    <row r="133" spans="1:23" s="29" customFormat="1" ht="7.5" customHeight="1">
      <c r="A133" s="92" t="s">
        <v>188</v>
      </c>
      <c r="B133" s="93"/>
      <c r="C133" s="87" t="s">
        <v>86</v>
      </c>
      <c r="D133" s="88"/>
      <c r="E133" s="88"/>
      <c r="F133" s="88"/>
      <c r="G133" s="89"/>
      <c r="H133" s="30" t="s">
        <v>5</v>
      </c>
      <c r="I133" s="52"/>
      <c r="J133" s="53"/>
      <c r="K133" s="53"/>
      <c r="L133" s="53"/>
      <c r="M133" s="32"/>
      <c r="N133" s="53"/>
      <c r="O133" s="32"/>
      <c r="P133" s="53"/>
      <c r="Q133" s="32"/>
      <c r="R133" s="53"/>
      <c r="S133" s="32"/>
      <c r="T133" s="53"/>
      <c r="U133" s="32"/>
      <c r="V133" s="53"/>
      <c r="W133" s="30"/>
    </row>
    <row r="134" spans="1:23" s="29" customFormat="1" ht="7.5" customHeight="1">
      <c r="A134" s="92" t="s">
        <v>189</v>
      </c>
      <c r="B134" s="93"/>
      <c r="C134" s="87" t="s">
        <v>87</v>
      </c>
      <c r="D134" s="88"/>
      <c r="E134" s="88"/>
      <c r="F134" s="88"/>
      <c r="G134" s="89"/>
      <c r="H134" s="30" t="s">
        <v>5</v>
      </c>
      <c r="I134" s="52"/>
      <c r="J134" s="53"/>
      <c r="K134" s="53"/>
      <c r="L134" s="53"/>
      <c r="M134" s="32"/>
      <c r="N134" s="53"/>
      <c r="O134" s="32"/>
      <c r="P134" s="53"/>
      <c r="Q134" s="32"/>
      <c r="R134" s="53"/>
      <c r="S134" s="32"/>
      <c r="T134" s="53"/>
      <c r="U134" s="32"/>
      <c r="V134" s="53"/>
      <c r="W134" s="30"/>
    </row>
    <row r="135" spans="1:23" s="29" customFormat="1" ht="7.5" customHeight="1">
      <c r="A135" s="92" t="s">
        <v>190</v>
      </c>
      <c r="B135" s="93"/>
      <c r="C135" s="106" t="s">
        <v>676</v>
      </c>
      <c r="D135" s="107"/>
      <c r="E135" s="107"/>
      <c r="F135" s="107"/>
      <c r="G135" s="108"/>
      <c r="H135" s="30" t="s">
        <v>5</v>
      </c>
      <c r="I135" s="52"/>
      <c r="J135" s="53"/>
      <c r="K135" s="53">
        <v>3.0604835561520014</v>
      </c>
      <c r="L135" s="53">
        <f>K135*$Y$18</f>
        <v>3.2104472504034494</v>
      </c>
      <c r="M135" s="32"/>
      <c r="N135" s="53">
        <f aca="true" t="shared" si="12" ref="N135:T136">L135*$Z$18</f>
        <v>3.306760667915553</v>
      </c>
      <c r="O135" s="32"/>
      <c r="P135" s="53">
        <f t="shared" si="12"/>
        <v>3.4059634879530196</v>
      </c>
      <c r="Q135" s="32"/>
      <c r="R135" s="53">
        <f t="shared" si="12"/>
        <v>3.50814239259161</v>
      </c>
      <c r="S135" s="32"/>
      <c r="T135" s="53">
        <f t="shared" si="12"/>
        <v>3.6133866643693584</v>
      </c>
      <c r="U135" s="32"/>
      <c r="V135" s="53">
        <f>L135+N135+P135+R135+T135</f>
        <v>17.044700463232992</v>
      </c>
      <c r="W135" s="30"/>
    </row>
    <row r="136" spans="1:23" s="29" customFormat="1" ht="8.25">
      <c r="A136" s="92" t="s">
        <v>191</v>
      </c>
      <c r="B136" s="93"/>
      <c r="C136" s="118" t="s">
        <v>192</v>
      </c>
      <c r="D136" s="119"/>
      <c r="E136" s="119"/>
      <c r="F136" s="119"/>
      <c r="G136" s="120"/>
      <c r="H136" s="30" t="s">
        <v>5</v>
      </c>
      <c r="I136" s="52">
        <f>I106-I121</f>
        <v>13.225999999999983</v>
      </c>
      <c r="J136" s="53">
        <f>J106+J121</f>
        <v>4.694000000000166</v>
      </c>
      <c r="K136" s="53">
        <v>85.04193422460801</v>
      </c>
      <c r="L136" s="53">
        <f>K136*$Y$18</f>
        <v>89.2089890016138</v>
      </c>
      <c r="M136" s="32"/>
      <c r="N136" s="53">
        <f t="shared" si="12"/>
        <v>91.88525867166221</v>
      </c>
      <c r="O136" s="32"/>
      <c r="P136" s="53">
        <f t="shared" si="12"/>
        <v>94.64181643181209</v>
      </c>
      <c r="Q136" s="32"/>
      <c r="R136" s="53">
        <f t="shared" si="12"/>
        <v>97.48107092476646</v>
      </c>
      <c r="S136" s="32"/>
      <c r="T136" s="53">
        <f t="shared" si="12"/>
        <v>100.40550305250946</v>
      </c>
      <c r="U136" s="32"/>
      <c r="V136" s="53">
        <f>L136+N136+P136+R136+T136</f>
        <v>473.622638082364</v>
      </c>
      <c r="W136" s="30"/>
    </row>
    <row r="137" spans="1:23" s="29" customFormat="1" ht="7.5" customHeight="1">
      <c r="A137" s="92" t="s">
        <v>193</v>
      </c>
      <c r="B137" s="93"/>
      <c r="C137" s="106" t="s">
        <v>46</v>
      </c>
      <c r="D137" s="107"/>
      <c r="E137" s="107"/>
      <c r="F137" s="107"/>
      <c r="G137" s="108"/>
      <c r="H137" s="30" t="s">
        <v>5</v>
      </c>
      <c r="I137" s="52"/>
      <c r="J137" s="53"/>
      <c r="K137" s="53"/>
      <c r="L137" s="53"/>
      <c r="M137" s="32"/>
      <c r="N137" s="53"/>
      <c r="O137" s="32"/>
      <c r="P137" s="53"/>
      <c r="Q137" s="32"/>
      <c r="R137" s="53"/>
      <c r="S137" s="32"/>
      <c r="T137" s="53"/>
      <c r="U137" s="32"/>
      <c r="V137" s="53"/>
      <c r="W137" s="30"/>
    </row>
    <row r="138" spans="1:23" s="29" customFormat="1" ht="16.5" customHeight="1">
      <c r="A138" s="92" t="s">
        <v>194</v>
      </c>
      <c r="B138" s="93"/>
      <c r="C138" s="87" t="s">
        <v>47</v>
      </c>
      <c r="D138" s="88"/>
      <c r="E138" s="88"/>
      <c r="F138" s="88"/>
      <c r="G138" s="89"/>
      <c r="H138" s="30" t="s">
        <v>5</v>
      </c>
      <c r="I138" s="52"/>
      <c r="J138" s="53"/>
      <c r="K138" s="53"/>
      <c r="L138" s="53"/>
      <c r="M138" s="32"/>
      <c r="N138" s="53"/>
      <c r="O138" s="32"/>
      <c r="P138" s="53"/>
      <c r="Q138" s="32"/>
      <c r="R138" s="53"/>
      <c r="S138" s="32"/>
      <c r="T138" s="53"/>
      <c r="U138" s="32"/>
      <c r="V138" s="53"/>
      <c r="W138" s="30"/>
    </row>
    <row r="139" spans="1:23" s="29" customFormat="1" ht="16.5" customHeight="1">
      <c r="A139" s="92" t="s">
        <v>195</v>
      </c>
      <c r="B139" s="93"/>
      <c r="C139" s="87" t="s">
        <v>56</v>
      </c>
      <c r="D139" s="88"/>
      <c r="E139" s="88"/>
      <c r="F139" s="88"/>
      <c r="G139" s="89"/>
      <c r="H139" s="30" t="s">
        <v>5</v>
      </c>
      <c r="I139" s="52"/>
      <c r="J139" s="53"/>
      <c r="K139" s="53"/>
      <c r="L139" s="53"/>
      <c r="M139" s="32"/>
      <c r="N139" s="53"/>
      <c r="O139" s="32"/>
      <c r="P139" s="53"/>
      <c r="Q139" s="32"/>
      <c r="R139" s="53"/>
      <c r="S139" s="32"/>
      <c r="T139" s="53"/>
      <c r="U139" s="32"/>
      <c r="V139" s="53"/>
      <c r="W139" s="30"/>
    </row>
    <row r="140" spans="1:23" s="29" customFormat="1" ht="16.5" customHeight="1">
      <c r="A140" s="92" t="s">
        <v>196</v>
      </c>
      <c r="B140" s="93"/>
      <c r="C140" s="87" t="s">
        <v>57</v>
      </c>
      <c r="D140" s="88"/>
      <c r="E140" s="88"/>
      <c r="F140" s="88"/>
      <c r="G140" s="89"/>
      <c r="H140" s="30" t="s">
        <v>5</v>
      </c>
      <c r="I140" s="52"/>
      <c r="J140" s="53"/>
      <c r="K140" s="53"/>
      <c r="L140" s="53"/>
      <c r="M140" s="32"/>
      <c r="N140" s="53"/>
      <c r="O140" s="32"/>
      <c r="P140" s="53"/>
      <c r="Q140" s="32"/>
      <c r="R140" s="53"/>
      <c r="S140" s="32"/>
      <c r="T140" s="53"/>
      <c r="U140" s="32"/>
      <c r="V140" s="53"/>
      <c r="W140" s="30"/>
    </row>
    <row r="141" spans="1:23" s="29" customFormat="1" ht="7.5" customHeight="1">
      <c r="A141" s="92" t="s">
        <v>197</v>
      </c>
      <c r="B141" s="93"/>
      <c r="C141" s="106" t="s">
        <v>58</v>
      </c>
      <c r="D141" s="107"/>
      <c r="E141" s="107"/>
      <c r="F141" s="107"/>
      <c r="G141" s="108"/>
      <c r="H141" s="30" t="s">
        <v>5</v>
      </c>
      <c r="I141" s="52"/>
      <c r="J141" s="53"/>
      <c r="K141" s="53"/>
      <c r="L141" s="53"/>
      <c r="M141" s="32"/>
      <c r="N141" s="53"/>
      <c r="O141" s="32"/>
      <c r="P141" s="53"/>
      <c r="Q141" s="32"/>
      <c r="R141" s="53"/>
      <c r="S141" s="32"/>
      <c r="T141" s="53"/>
      <c r="U141" s="32"/>
      <c r="V141" s="53"/>
      <c r="W141" s="30"/>
    </row>
    <row r="142" spans="1:23" s="29" customFormat="1" ht="7.5" customHeight="1">
      <c r="A142" s="92" t="s">
        <v>198</v>
      </c>
      <c r="B142" s="93"/>
      <c r="C142" s="106" t="s">
        <v>80</v>
      </c>
      <c r="D142" s="107"/>
      <c r="E142" s="107"/>
      <c r="F142" s="107"/>
      <c r="G142" s="108"/>
      <c r="H142" s="30" t="s">
        <v>5</v>
      </c>
      <c r="I142" s="52"/>
      <c r="J142" s="53"/>
      <c r="K142" s="53">
        <v>0.08000000000000002</v>
      </c>
      <c r="L142" s="53">
        <f>K142*$Y$18</f>
        <v>0.08392000000000001</v>
      </c>
      <c r="M142" s="32"/>
      <c r="N142" s="53">
        <f>L142*$Z$18</f>
        <v>0.08643760000000002</v>
      </c>
      <c r="O142" s="32"/>
      <c r="P142" s="53">
        <f>N142*$Z$18</f>
        <v>0.08903072800000002</v>
      </c>
      <c r="Q142" s="32"/>
      <c r="R142" s="53">
        <f>P142*$Z$18</f>
        <v>0.09170164984000002</v>
      </c>
      <c r="S142" s="32"/>
      <c r="T142" s="53">
        <f>R142*$Z$18</f>
        <v>0.09445269933520002</v>
      </c>
      <c r="U142" s="32"/>
      <c r="V142" s="53">
        <f>L142+N142+P142+R142+T142</f>
        <v>0.4455426771752001</v>
      </c>
      <c r="W142" s="30"/>
    </row>
    <row r="143" spans="1:23" s="29" customFormat="1" ht="7.5" customHeight="1">
      <c r="A143" s="92" t="s">
        <v>199</v>
      </c>
      <c r="B143" s="93"/>
      <c r="C143" s="106" t="s">
        <v>81</v>
      </c>
      <c r="D143" s="107"/>
      <c r="E143" s="107"/>
      <c r="F143" s="107"/>
      <c r="G143" s="108"/>
      <c r="H143" s="30" t="s">
        <v>5</v>
      </c>
      <c r="I143" s="52"/>
      <c r="J143" s="53"/>
      <c r="K143" s="53"/>
      <c r="L143" s="53"/>
      <c r="M143" s="32"/>
      <c r="N143" s="53"/>
      <c r="O143" s="32"/>
      <c r="P143" s="53"/>
      <c r="Q143" s="32"/>
      <c r="R143" s="53"/>
      <c r="S143" s="32"/>
      <c r="T143" s="53"/>
      <c r="U143" s="32"/>
      <c r="V143" s="53"/>
      <c r="W143" s="30"/>
    </row>
    <row r="144" spans="1:23" s="29" customFormat="1" ht="7.5" customHeight="1">
      <c r="A144" s="92" t="s">
        <v>200</v>
      </c>
      <c r="B144" s="93"/>
      <c r="C144" s="106" t="s">
        <v>82</v>
      </c>
      <c r="D144" s="107"/>
      <c r="E144" s="107"/>
      <c r="F144" s="107"/>
      <c r="G144" s="108"/>
      <c r="H144" s="30" t="s">
        <v>5</v>
      </c>
      <c r="I144" s="52"/>
      <c r="J144" s="53"/>
      <c r="K144" s="53">
        <v>72.8</v>
      </c>
      <c r="L144" s="53">
        <f>K144*$Y$18</f>
        <v>76.3672</v>
      </c>
      <c r="M144" s="32"/>
      <c r="N144" s="53">
        <f>L144*$Z$18</f>
        <v>78.658216</v>
      </c>
      <c r="O144" s="32"/>
      <c r="P144" s="53">
        <f>N144*$Z$18</f>
        <v>81.01796248</v>
      </c>
      <c r="Q144" s="32"/>
      <c r="R144" s="53">
        <f>P144*$Z$18</f>
        <v>83.4485013544</v>
      </c>
      <c r="S144" s="32"/>
      <c r="T144" s="53">
        <f>R144*$Z$18</f>
        <v>85.951956395032</v>
      </c>
      <c r="U144" s="32"/>
      <c r="V144" s="53">
        <f>L144+N144+P144+R144+T144</f>
        <v>405.443836229432</v>
      </c>
      <c r="W144" s="30"/>
    </row>
    <row r="145" spans="1:23" s="29" customFormat="1" ht="7.5" customHeight="1">
      <c r="A145" s="92" t="s">
        <v>201</v>
      </c>
      <c r="B145" s="93"/>
      <c r="C145" s="106" t="s">
        <v>83</v>
      </c>
      <c r="D145" s="107"/>
      <c r="E145" s="107"/>
      <c r="F145" s="107"/>
      <c r="G145" s="108"/>
      <c r="H145" s="30" t="s">
        <v>5</v>
      </c>
      <c r="I145" s="52"/>
      <c r="J145" s="53"/>
      <c r="K145" s="53"/>
      <c r="L145" s="53"/>
      <c r="M145" s="32"/>
      <c r="N145" s="53"/>
      <c r="O145" s="32"/>
      <c r="P145" s="53"/>
      <c r="Q145" s="32"/>
      <c r="R145" s="53"/>
      <c r="S145" s="32"/>
      <c r="T145" s="53"/>
      <c r="U145" s="32"/>
      <c r="V145" s="53"/>
      <c r="W145" s="30"/>
    </row>
    <row r="146" spans="1:23" s="29" customFormat="1" ht="7.5" customHeight="1">
      <c r="A146" s="92" t="s">
        <v>202</v>
      </c>
      <c r="B146" s="93"/>
      <c r="C146" s="106" t="s">
        <v>84</v>
      </c>
      <c r="D146" s="107"/>
      <c r="E146" s="107"/>
      <c r="F146" s="107"/>
      <c r="G146" s="108"/>
      <c r="H146" s="30" t="s">
        <v>5</v>
      </c>
      <c r="I146" s="52"/>
      <c r="J146" s="53"/>
      <c r="K146" s="53"/>
      <c r="L146" s="53"/>
      <c r="M146" s="32"/>
      <c r="N146" s="53"/>
      <c r="O146" s="32"/>
      <c r="P146" s="53"/>
      <c r="Q146" s="32"/>
      <c r="R146" s="53"/>
      <c r="S146" s="32"/>
      <c r="T146" s="53"/>
      <c r="U146" s="32"/>
      <c r="V146" s="53"/>
      <c r="W146" s="30"/>
    </row>
    <row r="147" spans="1:23" s="29" customFormat="1" ht="16.5" customHeight="1">
      <c r="A147" s="92" t="s">
        <v>203</v>
      </c>
      <c r="B147" s="93"/>
      <c r="C147" s="106" t="s">
        <v>85</v>
      </c>
      <c r="D147" s="107"/>
      <c r="E147" s="107"/>
      <c r="F147" s="107"/>
      <c r="G147" s="108"/>
      <c r="H147" s="30" t="s">
        <v>5</v>
      </c>
      <c r="I147" s="52"/>
      <c r="J147" s="53"/>
      <c r="K147" s="53"/>
      <c r="L147" s="53"/>
      <c r="M147" s="32"/>
      <c r="N147" s="53"/>
      <c r="O147" s="32"/>
      <c r="P147" s="53"/>
      <c r="Q147" s="32"/>
      <c r="R147" s="53"/>
      <c r="S147" s="32"/>
      <c r="T147" s="53"/>
      <c r="U147" s="32"/>
      <c r="V147" s="53"/>
      <c r="W147" s="30"/>
    </row>
    <row r="148" spans="1:23" s="29" customFormat="1" ht="7.5" customHeight="1">
      <c r="A148" s="92" t="s">
        <v>204</v>
      </c>
      <c r="B148" s="93"/>
      <c r="C148" s="87" t="s">
        <v>86</v>
      </c>
      <c r="D148" s="88"/>
      <c r="E148" s="88"/>
      <c r="F148" s="88"/>
      <c r="G148" s="89"/>
      <c r="H148" s="30" t="s">
        <v>5</v>
      </c>
      <c r="I148" s="52"/>
      <c r="J148" s="53"/>
      <c r="K148" s="53"/>
      <c r="L148" s="53"/>
      <c r="M148" s="32"/>
      <c r="N148" s="53"/>
      <c r="O148" s="32"/>
      <c r="P148" s="53"/>
      <c r="Q148" s="32"/>
      <c r="R148" s="53"/>
      <c r="S148" s="32"/>
      <c r="T148" s="53"/>
      <c r="U148" s="32"/>
      <c r="V148" s="53"/>
      <c r="W148" s="30"/>
    </row>
    <row r="149" spans="1:23" s="29" customFormat="1" ht="7.5" customHeight="1">
      <c r="A149" s="92" t="s">
        <v>205</v>
      </c>
      <c r="B149" s="93"/>
      <c r="C149" s="87" t="s">
        <v>87</v>
      </c>
      <c r="D149" s="88"/>
      <c r="E149" s="88"/>
      <c r="F149" s="88"/>
      <c r="G149" s="89"/>
      <c r="H149" s="30" t="s">
        <v>5</v>
      </c>
      <c r="I149" s="52"/>
      <c r="J149" s="53"/>
      <c r="K149" s="53"/>
      <c r="L149" s="53"/>
      <c r="M149" s="32"/>
      <c r="N149" s="53"/>
      <c r="O149" s="32"/>
      <c r="P149" s="53"/>
      <c r="Q149" s="32"/>
      <c r="R149" s="53"/>
      <c r="S149" s="32"/>
      <c r="T149" s="53"/>
      <c r="U149" s="32"/>
      <c r="V149" s="53"/>
      <c r="W149" s="30"/>
    </row>
    <row r="150" spans="1:23" s="29" customFormat="1" ht="7.5" customHeight="1">
      <c r="A150" s="92" t="s">
        <v>206</v>
      </c>
      <c r="B150" s="93"/>
      <c r="C150" s="106" t="s">
        <v>88</v>
      </c>
      <c r="D150" s="107"/>
      <c r="E150" s="107"/>
      <c r="F150" s="107"/>
      <c r="G150" s="108"/>
      <c r="H150" s="30" t="s">
        <v>5</v>
      </c>
      <c r="I150" s="52"/>
      <c r="J150" s="53"/>
      <c r="K150" s="53">
        <v>12.241934224608006</v>
      </c>
      <c r="L150" s="53">
        <f>K150*$Y$18</f>
        <v>12.841789001613797</v>
      </c>
      <c r="M150" s="32"/>
      <c r="N150" s="53">
        <f>L150*$Z$18</f>
        <v>13.227042671662211</v>
      </c>
      <c r="O150" s="32"/>
      <c r="P150" s="53">
        <f>N150*$Z$18</f>
        <v>13.623853951812078</v>
      </c>
      <c r="Q150" s="32"/>
      <c r="R150" s="53">
        <f>P150*$Z$18</f>
        <v>14.03256957036644</v>
      </c>
      <c r="S150" s="32"/>
      <c r="T150" s="53">
        <f>R150*$Z$18</f>
        <v>14.453546657477434</v>
      </c>
      <c r="U150" s="32"/>
      <c r="V150" s="53">
        <f>L150+N150+P150+R150+T150</f>
        <v>68.17880185293197</v>
      </c>
      <c r="W150" s="30"/>
    </row>
    <row r="151" spans="1:23" s="29" customFormat="1" ht="7.5" customHeight="1">
      <c r="A151" s="92" t="s">
        <v>207</v>
      </c>
      <c r="B151" s="93"/>
      <c r="C151" s="118" t="s">
        <v>208</v>
      </c>
      <c r="D151" s="119"/>
      <c r="E151" s="119"/>
      <c r="F151" s="119"/>
      <c r="G151" s="120"/>
      <c r="H151" s="30" t="s">
        <v>5</v>
      </c>
      <c r="I151" s="52"/>
      <c r="J151" s="53"/>
      <c r="K151" s="53"/>
      <c r="L151" s="53"/>
      <c r="M151" s="32"/>
      <c r="N151" s="53"/>
      <c r="O151" s="32"/>
      <c r="P151" s="53"/>
      <c r="Q151" s="32"/>
      <c r="R151" s="53"/>
      <c r="S151" s="32"/>
      <c r="T151" s="53"/>
      <c r="U151" s="32"/>
      <c r="V151" s="53"/>
      <c r="W151" s="30"/>
    </row>
    <row r="152" spans="1:23" s="29" customFormat="1" ht="7.5" customHeight="1">
      <c r="A152" s="92" t="s">
        <v>209</v>
      </c>
      <c r="B152" s="93"/>
      <c r="C152" s="106" t="s">
        <v>213</v>
      </c>
      <c r="D152" s="107"/>
      <c r="E152" s="107"/>
      <c r="F152" s="107"/>
      <c r="G152" s="108"/>
      <c r="H152" s="30" t="s">
        <v>5</v>
      </c>
      <c r="I152" s="52"/>
      <c r="J152" s="53"/>
      <c r="K152" s="53"/>
      <c r="L152" s="53"/>
      <c r="M152" s="32"/>
      <c r="N152" s="53"/>
      <c r="O152" s="32"/>
      <c r="P152" s="53"/>
      <c r="Q152" s="32"/>
      <c r="R152" s="53"/>
      <c r="S152" s="32"/>
      <c r="T152" s="53"/>
      <c r="U152" s="32"/>
      <c r="V152" s="53"/>
      <c r="W152" s="30"/>
    </row>
    <row r="153" spans="1:23" s="29" customFormat="1" ht="7.5" customHeight="1">
      <c r="A153" s="92" t="s">
        <v>210</v>
      </c>
      <c r="B153" s="93"/>
      <c r="C153" s="106" t="s">
        <v>214</v>
      </c>
      <c r="D153" s="107"/>
      <c r="E153" s="107"/>
      <c r="F153" s="107"/>
      <c r="G153" s="108"/>
      <c r="H153" s="30" t="s">
        <v>5</v>
      </c>
      <c r="I153" s="52"/>
      <c r="J153" s="53"/>
      <c r="K153" s="53"/>
      <c r="L153" s="53"/>
      <c r="M153" s="32"/>
      <c r="N153" s="53"/>
      <c r="O153" s="32"/>
      <c r="P153" s="53"/>
      <c r="Q153" s="32"/>
      <c r="R153" s="53"/>
      <c r="S153" s="32"/>
      <c r="T153" s="53"/>
      <c r="U153" s="32"/>
      <c r="V153" s="53"/>
      <c r="W153" s="30"/>
    </row>
    <row r="154" spans="1:23" s="29" customFormat="1" ht="7.5" customHeight="1">
      <c r="A154" s="92" t="s">
        <v>211</v>
      </c>
      <c r="B154" s="93"/>
      <c r="C154" s="106" t="s">
        <v>215</v>
      </c>
      <c r="D154" s="107"/>
      <c r="E154" s="107"/>
      <c r="F154" s="107"/>
      <c r="G154" s="108"/>
      <c r="H154" s="30" t="s">
        <v>5</v>
      </c>
      <c r="I154" s="52"/>
      <c r="J154" s="53"/>
      <c r="K154" s="53"/>
      <c r="L154" s="53"/>
      <c r="M154" s="32"/>
      <c r="N154" s="53"/>
      <c r="O154" s="32"/>
      <c r="P154" s="53"/>
      <c r="Q154" s="32"/>
      <c r="R154" s="53"/>
      <c r="S154" s="32"/>
      <c r="T154" s="53"/>
      <c r="U154" s="32"/>
      <c r="V154" s="53"/>
      <c r="W154" s="30"/>
    </row>
    <row r="155" spans="1:23" s="29" customFormat="1" ht="9" thickBot="1">
      <c r="A155" s="109" t="s">
        <v>212</v>
      </c>
      <c r="B155" s="110"/>
      <c r="C155" s="136" t="s">
        <v>216</v>
      </c>
      <c r="D155" s="137"/>
      <c r="E155" s="137"/>
      <c r="F155" s="137"/>
      <c r="G155" s="138"/>
      <c r="H155" s="36" t="s">
        <v>5</v>
      </c>
      <c r="I155" s="56"/>
      <c r="J155" s="57"/>
      <c r="K155" s="57"/>
      <c r="L155" s="57"/>
      <c r="M155" s="38"/>
      <c r="N155" s="57"/>
      <c r="O155" s="38"/>
      <c r="P155" s="57"/>
      <c r="Q155" s="38"/>
      <c r="R155" s="57"/>
      <c r="S155" s="38"/>
      <c r="T155" s="57"/>
      <c r="U155" s="38"/>
      <c r="V155" s="57"/>
      <c r="W155" s="36"/>
    </row>
    <row r="156" spans="1:23" s="29" customFormat="1" ht="9" customHeight="1">
      <c r="A156" s="90" t="s">
        <v>217</v>
      </c>
      <c r="B156" s="91"/>
      <c r="C156" s="103" t="s">
        <v>114</v>
      </c>
      <c r="D156" s="104"/>
      <c r="E156" s="104"/>
      <c r="F156" s="104"/>
      <c r="G156" s="105"/>
      <c r="H156" s="39" t="s">
        <v>483</v>
      </c>
      <c r="I156" s="58"/>
      <c r="J156" s="59"/>
      <c r="K156" s="59"/>
      <c r="L156" s="59"/>
      <c r="M156" s="40"/>
      <c r="N156" s="59"/>
      <c r="O156" s="40"/>
      <c r="P156" s="59"/>
      <c r="Q156" s="40"/>
      <c r="R156" s="59"/>
      <c r="S156" s="40"/>
      <c r="T156" s="59"/>
      <c r="U156" s="40"/>
      <c r="V156" s="59"/>
      <c r="W156" s="39"/>
    </row>
    <row r="157" spans="1:23" s="29" customFormat="1" ht="16.5" customHeight="1">
      <c r="A157" s="92" t="s">
        <v>218</v>
      </c>
      <c r="B157" s="93"/>
      <c r="C157" s="106" t="s">
        <v>224</v>
      </c>
      <c r="D157" s="107"/>
      <c r="E157" s="107"/>
      <c r="F157" s="107"/>
      <c r="G157" s="108"/>
      <c r="H157" s="30" t="s">
        <v>5</v>
      </c>
      <c r="I157" s="52"/>
      <c r="J157" s="53"/>
      <c r="K157" s="53">
        <v>106.70241778076002</v>
      </c>
      <c r="L157" s="53">
        <f>K157*$Y$18</f>
        <v>111.93083625201724</v>
      </c>
      <c r="M157" s="32"/>
      <c r="N157" s="53">
        <f>L157*$Z$18</f>
        <v>115.28876133957776</v>
      </c>
      <c r="O157" s="32"/>
      <c r="P157" s="53">
        <f>N157*$Z$18</f>
        <v>118.74742417976509</v>
      </c>
      <c r="Q157" s="32"/>
      <c r="R157" s="53">
        <f>P157*$Z$18</f>
        <v>122.30984690515804</v>
      </c>
      <c r="S157" s="32"/>
      <c r="T157" s="53">
        <f>R157*$Z$18</f>
        <v>125.97914231231279</v>
      </c>
      <c r="U157" s="32"/>
      <c r="V157" s="53">
        <f>L157+N157+P157+R157+T157</f>
        <v>594.256010988831</v>
      </c>
      <c r="W157" s="30"/>
    </row>
    <row r="158" spans="1:23" s="29" customFormat="1" ht="7.5" customHeight="1">
      <c r="A158" s="92" t="s">
        <v>219</v>
      </c>
      <c r="B158" s="93"/>
      <c r="C158" s="106" t="s">
        <v>225</v>
      </c>
      <c r="D158" s="107"/>
      <c r="E158" s="107"/>
      <c r="F158" s="107"/>
      <c r="G158" s="108"/>
      <c r="H158" s="30" t="s">
        <v>5</v>
      </c>
      <c r="I158" s="52"/>
      <c r="J158" s="53"/>
      <c r="K158" s="53">
        <v>0</v>
      </c>
      <c r="L158" s="53">
        <f>K158*$Y$18</f>
        <v>0</v>
      </c>
      <c r="M158" s="32"/>
      <c r="N158" s="53">
        <f>L158*$Z$18</f>
        <v>0</v>
      </c>
      <c r="O158" s="32"/>
      <c r="P158" s="53">
        <f>N158*$Z$18</f>
        <v>0</v>
      </c>
      <c r="Q158" s="32"/>
      <c r="R158" s="53">
        <f>P158*$Z$18</f>
        <v>0</v>
      </c>
      <c r="S158" s="32"/>
      <c r="T158" s="53">
        <f>R158*$Z$18</f>
        <v>0</v>
      </c>
      <c r="U158" s="32"/>
      <c r="V158" s="53">
        <f>L158+N158+P158+R158+T158</f>
        <v>0</v>
      </c>
      <c r="W158" s="30"/>
    </row>
    <row r="159" spans="1:23" s="29" customFormat="1" ht="7.5" customHeight="1">
      <c r="A159" s="92" t="s">
        <v>220</v>
      </c>
      <c r="B159" s="93"/>
      <c r="C159" s="87" t="s">
        <v>226</v>
      </c>
      <c r="D159" s="88"/>
      <c r="E159" s="88"/>
      <c r="F159" s="88"/>
      <c r="G159" s="89"/>
      <c r="H159" s="30" t="s">
        <v>5</v>
      </c>
      <c r="I159" s="52"/>
      <c r="J159" s="53"/>
      <c r="K159" s="53"/>
      <c r="L159" s="53"/>
      <c r="M159" s="32"/>
      <c r="N159" s="53"/>
      <c r="O159" s="32"/>
      <c r="P159" s="53"/>
      <c r="Q159" s="32"/>
      <c r="R159" s="53"/>
      <c r="S159" s="32"/>
      <c r="T159" s="53"/>
      <c r="U159" s="32"/>
      <c r="V159" s="53"/>
      <c r="W159" s="30"/>
    </row>
    <row r="160" spans="1:23" s="29" customFormat="1" ht="7.5" customHeight="1">
      <c r="A160" s="92" t="s">
        <v>221</v>
      </c>
      <c r="B160" s="93"/>
      <c r="C160" s="106" t="s">
        <v>227</v>
      </c>
      <c r="D160" s="107"/>
      <c r="E160" s="107"/>
      <c r="F160" s="107"/>
      <c r="G160" s="108"/>
      <c r="H160" s="30" t="s">
        <v>5</v>
      </c>
      <c r="I160" s="52"/>
      <c r="J160" s="53"/>
      <c r="K160" s="53">
        <v>0</v>
      </c>
      <c r="L160" s="53">
        <f>K160*$Y$18</f>
        <v>0</v>
      </c>
      <c r="M160" s="32"/>
      <c r="N160" s="53">
        <f>L160*$Z$18</f>
        <v>0</v>
      </c>
      <c r="O160" s="32"/>
      <c r="P160" s="53">
        <f>N160*$Z$18</f>
        <v>0</v>
      </c>
      <c r="Q160" s="32"/>
      <c r="R160" s="53">
        <f>P160*$Z$18</f>
        <v>0</v>
      </c>
      <c r="S160" s="32"/>
      <c r="T160" s="53">
        <f>R160*$Z$18</f>
        <v>0</v>
      </c>
      <c r="U160" s="32"/>
      <c r="V160" s="53">
        <f>L160+N160+P160+R160+T160</f>
        <v>0</v>
      </c>
      <c r="W160" s="30"/>
    </row>
    <row r="161" spans="1:23" s="29" customFormat="1" ht="7.5" customHeight="1">
      <c r="A161" s="92" t="s">
        <v>222</v>
      </c>
      <c r="B161" s="93"/>
      <c r="C161" s="87" t="s">
        <v>228</v>
      </c>
      <c r="D161" s="88"/>
      <c r="E161" s="88"/>
      <c r="F161" s="88"/>
      <c r="G161" s="89"/>
      <c r="H161" s="30" t="s">
        <v>5</v>
      </c>
      <c r="I161" s="52"/>
      <c r="J161" s="53"/>
      <c r="K161" s="53"/>
      <c r="L161" s="53"/>
      <c r="M161" s="32"/>
      <c r="N161" s="53"/>
      <c r="O161" s="32"/>
      <c r="P161" s="53"/>
      <c r="Q161" s="32"/>
      <c r="R161" s="53"/>
      <c r="S161" s="32"/>
      <c r="T161" s="53"/>
      <c r="U161" s="32"/>
      <c r="V161" s="53"/>
      <c r="W161" s="30"/>
    </row>
    <row r="162" spans="1:23" s="29" customFormat="1" ht="17.25" customHeight="1" thickBot="1">
      <c r="A162" s="109" t="s">
        <v>223</v>
      </c>
      <c r="B162" s="110"/>
      <c r="C162" s="136" t="s">
        <v>229</v>
      </c>
      <c r="D162" s="137"/>
      <c r="E162" s="137"/>
      <c r="F162" s="137"/>
      <c r="G162" s="138"/>
      <c r="H162" s="36" t="s">
        <v>483</v>
      </c>
      <c r="I162" s="56"/>
      <c r="J162" s="57"/>
      <c r="K162" s="57"/>
      <c r="L162" s="57"/>
      <c r="M162" s="38"/>
      <c r="N162" s="57"/>
      <c r="O162" s="38"/>
      <c r="P162" s="57"/>
      <c r="Q162" s="38"/>
      <c r="R162" s="57"/>
      <c r="S162" s="38"/>
      <c r="T162" s="57"/>
      <c r="U162" s="38"/>
      <c r="V162" s="57"/>
      <c r="W162" s="36"/>
    </row>
    <row r="163" spans="1:23" s="41" customFormat="1" ht="10.5" customHeight="1" thickBot="1">
      <c r="A163" s="139" t="s">
        <v>230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1"/>
    </row>
    <row r="164" spans="1:23" s="29" customFormat="1" ht="9" customHeight="1">
      <c r="A164" s="90" t="s">
        <v>231</v>
      </c>
      <c r="B164" s="91"/>
      <c r="C164" s="103" t="s">
        <v>232</v>
      </c>
      <c r="D164" s="104"/>
      <c r="E164" s="104"/>
      <c r="F164" s="104"/>
      <c r="G164" s="105"/>
      <c r="H164" s="30" t="s">
        <v>5</v>
      </c>
      <c r="I164" s="31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0"/>
    </row>
    <row r="165" spans="1:23" s="29" customFormat="1" ht="7.5" customHeight="1">
      <c r="A165" s="92" t="s">
        <v>233</v>
      </c>
      <c r="B165" s="93"/>
      <c r="C165" s="106" t="s">
        <v>46</v>
      </c>
      <c r="D165" s="107"/>
      <c r="E165" s="107"/>
      <c r="F165" s="107"/>
      <c r="G165" s="108"/>
      <c r="H165" s="30" t="s">
        <v>5</v>
      </c>
      <c r="I165" s="31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0"/>
    </row>
    <row r="166" spans="1:23" s="29" customFormat="1" ht="16.5" customHeight="1">
      <c r="A166" s="92" t="s">
        <v>234</v>
      </c>
      <c r="B166" s="93"/>
      <c r="C166" s="87" t="s">
        <v>47</v>
      </c>
      <c r="D166" s="88"/>
      <c r="E166" s="88"/>
      <c r="F166" s="88"/>
      <c r="G166" s="89"/>
      <c r="H166" s="30" t="s">
        <v>5</v>
      </c>
      <c r="I166" s="31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0"/>
    </row>
    <row r="167" spans="1:23" s="29" customFormat="1" ht="16.5" customHeight="1">
      <c r="A167" s="92" t="s">
        <v>235</v>
      </c>
      <c r="B167" s="93"/>
      <c r="C167" s="87" t="s">
        <v>56</v>
      </c>
      <c r="D167" s="88"/>
      <c r="E167" s="88"/>
      <c r="F167" s="88"/>
      <c r="G167" s="89"/>
      <c r="H167" s="30" t="s">
        <v>5</v>
      </c>
      <c r="I167" s="31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0"/>
    </row>
    <row r="168" spans="1:23" s="29" customFormat="1" ht="16.5" customHeight="1">
      <c r="A168" s="92" t="s">
        <v>236</v>
      </c>
      <c r="B168" s="93"/>
      <c r="C168" s="87" t="s">
        <v>57</v>
      </c>
      <c r="D168" s="88"/>
      <c r="E168" s="88"/>
      <c r="F168" s="88"/>
      <c r="G168" s="89"/>
      <c r="H168" s="30" t="s">
        <v>5</v>
      </c>
      <c r="I168" s="31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0"/>
    </row>
    <row r="169" spans="1:23" s="29" customFormat="1" ht="7.5" customHeight="1">
      <c r="A169" s="92" t="s">
        <v>237</v>
      </c>
      <c r="B169" s="93"/>
      <c r="C169" s="106" t="s">
        <v>58</v>
      </c>
      <c r="D169" s="107"/>
      <c r="E169" s="107"/>
      <c r="F169" s="107"/>
      <c r="G169" s="108"/>
      <c r="H169" s="30" t="s">
        <v>5</v>
      </c>
      <c r="I169" s="31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0"/>
    </row>
    <row r="170" spans="1:23" s="29" customFormat="1" ht="7.5" customHeight="1">
      <c r="A170" s="92" t="s">
        <v>238</v>
      </c>
      <c r="B170" s="93"/>
      <c r="C170" s="106" t="s">
        <v>80</v>
      </c>
      <c r="D170" s="107"/>
      <c r="E170" s="107"/>
      <c r="F170" s="107"/>
      <c r="G170" s="108"/>
      <c r="H170" s="30" t="s">
        <v>5</v>
      </c>
      <c r="I170" s="31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0"/>
    </row>
    <row r="171" spans="1:23" s="29" customFormat="1" ht="7.5" customHeight="1">
      <c r="A171" s="92" t="s">
        <v>239</v>
      </c>
      <c r="B171" s="93"/>
      <c r="C171" s="106" t="s">
        <v>81</v>
      </c>
      <c r="D171" s="107"/>
      <c r="E171" s="107"/>
      <c r="F171" s="107"/>
      <c r="G171" s="108"/>
      <c r="H171" s="30" t="s">
        <v>5</v>
      </c>
      <c r="I171" s="31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0"/>
    </row>
    <row r="172" spans="1:23" s="29" customFormat="1" ht="7.5" customHeight="1">
      <c r="A172" s="92" t="s">
        <v>240</v>
      </c>
      <c r="B172" s="93"/>
      <c r="C172" s="106" t="s">
        <v>82</v>
      </c>
      <c r="D172" s="107"/>
      <c r="E172" s="107"/>
      <c r="F172" s="107"/>
      <c r="G172" s="108"/>
      <c r="H172" s="30" t="s">
        <v>5</v>
      </c>
      <c r="I172" s="31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0"/>
    </row>
    <row r="173" spans="1:23" s="29" customFormat="1" ht="7.5" customHeight="1">
      <c r="A173" s="92" t="s">
        <v>241</v>
      </c>
      <c r="B173" s="93"/>
      <c r="C173" s="106" t="s">
        <v>83</v>
      </c>
      <c r="D173" s="107"/>
      <c r="E173" s="107"/>
      <c r="F173" s="107"/>
      <c r="G173" s="108"/>
      <c r="H173" s="30" t="s">
        <v>5</v>
      </c>
      <c r="I173" s="31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0"/>
    </row>
    <row r="174" spans="1:23" s="29" customFormat="1" ht="7.5" customHeight="1">
      <c r="A174" s="92" t="s">
        <v>242</v>
      </c>
      <c r="B174" s="93"/>
      <c r="C174" s="106" t="s">
        <v>84</v>
      </c>
      <c r="D174" s="107"/>
      <c r="E174" s="107"/>
      <c r="F174" s="107"/>
      <c r="G174" s="108"/>
      <c r="H174" s="30" t="s">
        <v>5</v>
      </c>
      <c r="I174" s="31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0"/>
    </row>
    <row r="175" spans="1:23" s="29" customFormat="1" ht="16.5" customHeight="1">
      <c r="A175" s="92" t="s">
        <v>243</v>
      </c>
      <c r="B175" s="93"/>
      <c r="C175" s="106" t="s">
        <v>85</v>
      </c>
      <c r="D175" s="107"/>
      <c r="E175" s="107"/>
      <c r="F175" s="107"/>
      <c r="G175" s="108"/>
      <c r="H175" s="30" t="s">
        <v>5</v>
      </c>
      <c r="I175" s="31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0"/>
    </row>
    <row r="176" spans="1:23" s="29" customFormat="1" ht="7.5" customHeight="1">
      <c r="A176" s="92" t="s">
        <v>244</v>
      </c>
      <c r="B176" s="93"/>
      <c r="C176" s="87" t="s">
        <v>86</v>
      </c>
      <c r="D176" s="88"/>
      <c r="E176" s="88"/>
      <c r="F176" s="88"/>
      <c r="G176" s="89"/>
      <c r="H176" s="30" t="s">
        <v>5</v>
      </c>
      <c r="I176" s="31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0"/>
    </row>
    <row r="177" spans="1:23" s="29" customFormat="1" ht="7.5" customHeight="1">
      <c r="A177" s="92" t="s">
        <v>245</v>
      </c>
      <c r="B177" s="93"/>
      <c r="C177" s="87" t="s">
        <v>87</v>
      </c>
      <c r="D177" s="88"/>
      <c r="E177" s="88"/>
      <c r="F177" s="88"/>
      <c r="G177" s="89"/>
      <c r="H177" s="30" t="s">
        <v>5</v>
      </c>
      <c r="I177" s="31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0"/>
    </row>
    <row r="178" spans="1:23" s="29" customFormat="1" ht="16.5" customHeight="1">
      <c r="A178" s="92" t="s">
        <v>246</v>
      </c>
      <c r="B178" s="93"/>
      <c r="C178" s="106" t="s">
        <v>250</v>
      </c>
      <c r="D178" s="107"/>
      <c r="E178" s="107"/>
      <c r="F178" s="107"/>
      <c r="G178" s="108"/>
      <c r="H178" s="30" t="s">
        <v>5</v>
      </c>
      <c r="I178" s="31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0"/>
    </row>
    <row r="179" spans="1:23" s="29" customFormat="1" ht="7.5" customHeight="1">
      <c r="A179" s="92" t="s">
        <v>247</v>
      </c>
      <c r="B179" s="93"/>
      <c r="C179" s="87" t="s">
        <v>251</v>
      </c>
      <c r="D179" s="88"/>
      <c r="E179" s="88"/>
      <c r="F179" s="88"/>
      <c r="G179" s="89"/>
      <c r="H179" s="30" t="s">
        <v>5</v>
      </c>
      <c r="I179" s="31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0"/>
    </row>
    <row r="180" spans="1:23" s="29" customFormat="1" ht="7.5" customHeight="1">
      <c r="A180" s="92" t="s">
        <v>248</v>
      </c>
      <c r="B180" s="93"/>
      <c r="C180" s="87" t="s">
        <v>252</v>
      </c>
      <c r="D180" s="88"/>
      <c r="E180" s="88"/>
      <c r="F180" s="88"/>
      <c r="G180" s="89"/>
      <c r="H180" s="30" t="s">
        <v>5</v>
      </c>
      <c r="I180" s="31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0"/>
    </row>
    <row r="181" spans="1:23" s="29" customFormat="1" ht="7.5" customHeight="1">
      <c r="A181" s="92" t="s">
        <v>249</v>
      </c>
      <c r="B181" s="93"/>
      <c r="C181" s="106" t="s">
        <v>88</v>
      </c>
      <c r="D181" s="107"/>
      <c r="E181" s="107"/>
      <c r="F181" s="107"/>
      <c r="G181" s="108"/>
      <c r="H181" s="30" t="s">
        <v>5</v>
      </c>
      <c r="I181" s="31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0"/>
    </row>
    <row r="182" spans="1:23" s="29" customFormat="1" ht="9" customHeight="1">
      <c r="A182" s="92" t="s">
        <v>253</v>
      </c>
      <c r="B182" s="93"/>
      <c r="C182" s="118" t="s">
        <v>254</v>
      </c>
      <c r="D182" s="119"/>
      <c r="E182" s="119"/>
      <c r="F182" s="119"/>
      <c r="G182" s="120"/>
      <c r="H182" s="30" t="s">
        <v>5</v>
      </c>
      <c r="I182" s="31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0"/>
    </row>
    <row r="183" spans="1:23" s="29" customFormat="1" ht="7.5" customHeight="1">
      <c r="A183" s="92" t="s">
        <v>255</v>
      </c>
      <c r="B183" s="93"/>
      <c r="C183" s="106" t="s">
        <v>273</v>
      </c>
      <c r="D183" s="107"/>
      <c r="E183" s="107"/>
      <c r="F183" s="107"/>
      <c r="G183" s="108"/>
      <c r="H183" s="30" t="s">
        <v>5</v>
      </c>
      <c r="I183" s="31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0"/>
    </row>
    <row r="184" spans="1:23" s="29" customFormat="1" ht="7.5" customHeight="1">
      <c r="A184" s="92" t="s">
        <v>256</v>
      </c>
      <c r="B184" s="93"/>
      <c r="C184" s="106" t="s">
        <v>274</v>
      </c>
      <c r="D184" s="107"/>
      <c r="E184" s="107"/>
      <c r="F184" s="107"/>
      <c r="G184" s="108"/>
      <c r="H184" s="30" t="s">
        <v>5</v>
      </c>
      <c r="I184" s="31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0"/>
    </row>
    <row r="185" spans="1:23" s="29" customFormat="1" ht="7.5" customHeight="1">
      <c r="A185" s="92" t="s">
        <v>257</v>
      </c>
      <c r="B185" s="93"/>
      <c r="C185" s="87" t="s">
        <v>275</v>
      </c>
      <c r="D185" s="88"/>
      <c r="E185" s="88"/>
      <c r="F185" s="88"/>
      <c r="G185" s="89"/>
      <c r="H185" s="30" t="s">
        <v>5</v>
      </c>
      <c r="I185" s="31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0"/>
    </row>
    <row r="186" spans="1:23" s="29" customFormat="1" ht="7.5" customHeight="1">
      <c r="A186" s="92" t="s">
        <v>258</v>
      </c>
      <c r="B186" s="93"/>
      <c r="C186" s="87" t="s">
        <v>276</v>
      </c>
      <c r="D186" s="88"/>
      <c r="E186" s="88"/>
      <c r="F186" s="88"/>
      <c r="G186" s="89"/>
      <c r="H186" s="30" t="s">
        <v>5</v>
      </c>
      <c r="I186" s="31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0"/>
    </row>
    <row r="187" spans="1:23" s="29" customFormat="1" ht="7.5" customHeight="1">
      <c r="A187" s="92" t="s">
        <v>259</v>
      </c>
      <c r="B187" s="93"/>
      <c r="C187" s="87" t="s">
        <v>277</v>
      </c>
      <c r="D187" s="88"/>
      <c r="E187" s="88"/>
      <c r="F187" s="88"/>
      <c r="G187" s="89"/>
      <c r="H187" s="30" t="s">
        <v>5</v>
      </c>
      <c r="I187" s="31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0"/>
    </row>
    <row r="188" spans="1:23" s="29" customFormat="1" ht="16.5" customHeight="1">
      <c r="A188" s="92" t="s">
        <v>260</v>
      </c>
      <c r="B188" s="93"/>
      <c r="C188" s="106" t="s">
        <v>278</v>
      </c>
      <c r="D188" s="107"/>
      <c r="E188" s="107"/>
      <c r="F188" s="107"/>
      <c r="G188" s="108"/>
      <c r="H188" s="30" t="s">
        <v>5</v>
      </c>
      <c r="I188" s="31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0"/>
    </row>
    <row r="189" spans="1:23" s="29" customFormat="1" ht="16.5" customHeight="1">
      <c r="A189" s="92" t="s">
        <v>261</v>
      </c>
      <c r="B189" s="93"/>
      <c r="C189" s="106" t="s">
        <v>279</v>
      </c>
      <c r="D189" s="107"/>
      <c r="E189" s="107"/>
      <c r="F189" s="107"/>
      <c r="G189" s="108"/>
      <c r="H189" s="30" t="s">
        <v>5</v>
      </c>
      <c r="I189" s="31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0"/>
    </row>
    <row r="190" spans="1:23" s="29" customFormat="1" ht="7.5" customHeight="1">
      <c r="A190" s="92" t="s">
        <v>262</v>
      </c>
      <c r="B190" s="93"/>
      <c r="C190" s="106" t="s">
        <v>280</v>
      </c>
      <c r="D190" s="107"/>
      <c r="E190" s="107"/>
      <c r="F190" s="107"/>
      <c r="G190" s="108"/>
      <c r="H190" s="30" t="s">
        <v>5</v>
      </c>
      <c r="I190" s="31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0"/>
    </row>
    <row r="191" spans="1:23" s="29" customFormat="1" ht="7.5" customHeight="1">
      <c r="A191" s="92" t="s">
        <v>263</v>
      </c>
      <c r="B191" s="93"/>
      <c r="C191" s="106" t="s">
        <v>281</v>
      </c>
      <c r="D191" s="107"/>
      <c r="E191" s="107"/>
      <c r="F191" s="107"/>
      <c r="G191" s="108"/>
      <c r="H191" s="30" t="s">
        <v>5</v>
      </c>
      <c r="I191" s="31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0"/>
    </row>
    <row r="192" spans="1:23" s="29" customFormat="1" ht="7.5" customHeight="1">
      <c r="A192" s="92" t="s">
        <v>264</v>
      </c>
      <c r="B192" s="93"/>
      <c r="C192" s="106" t="s">
        <v>282</v>
      </c>
      <c r="D192" s="107"/>
      <c r="E192" s="107"/>
      <c r="F192" s="107"/>
      <c r="G192" s="108"/>
      <c r="H192" s="30" t="s">
        <v>5</v>
      </c>
      <c r="I192" s="31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0"/>
    </row>
    <row r="193" spans="1:23" s="29" customFormat="1" ht="7.5" customHeight="1">
      <c r="A193" s="92" t="s">
        <v>265</v>
      </c>
      <c r="B193" s="93"/>
      <c r="C193" s="106" t="s">
        <v>283</v>
      </c>
      <c r="D193" s="107"/>
      <c r="E193" s="107"/>
      <c r="F193" s="107"/>
      <c r="G193" s="108"/>
      <c r="H193" s="30" t="s">
        <v>5</v>
      </c>
      <c r="I193" s="31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0"/>
    </row>
    <row r="194" spans="1:23" s="29" customFormat="1" ht="7.5" customHeight="1">
      <c r="A194" s="92" t="s">
        <v>266</v>
      </c>
      <c r="B194" s="93"/>
      <c r="C194" s="87" t="s">
        <v>284</v>
      </c>
      <c r="D194" s="88"/>
      <c r="E194" s="88"/>
      <c r="F194" s="88"/>
      <c r="G194" s="89"/>
      <c r="H194" s="30" t="s">
        <v>5</v>
      </c>
      <c r="I194" s="31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0"/>
    </row>
    <row r="195" spans="1:23" s="29" customFormat="1" ht="7.5" customHeight="1">
      <c r="A195" s="92" t="s">
        <v>267</v>
      </c>
      <c r="B195" s="93"/>
      <c r="C195" s="106" t="s">
        <v>285</v>
      </c>
      <c r="D195" s="107"/>
      <c r="E195" s="107"/>
      <c r="F195" s="107"/>
      <c r="G195" s="108"/>
      <c r="H195" s="30" t="s">
        <v>5</v>
      </c>
      <c r="I195" s="31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0"/>
    </row>
    <row r="196" spans="1:23" s="29" customFormat="1" ht="7.5" customHeight="1">
      <c r="A196" s="92" t="s">
        <v>268</v>
      </c>
      <c r="B196" s="93"/>
      <c r="C196" s="106" t="s">
        <v>286</v>
      </c>
      <c r="D196" s="107"/>
      <c r="E196" s="107"/>
      <c r="F196" s="107"/>
      <c r="G196" s="108"/>
      <c r="H196" s="30" t="s">
        <v>5</v>
      </c>
      <c r="I196" s="31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0"/>
    </row>
    <row r="197" spans="1:23" s="29" customFormat="1" ht="7.5" customHeight="1">
      <c r="A197" s="92" t="s">
        <v>269</v>
      </c>
      <c r="B197" s="93"/>
      <c r="C197" s="106" t="s">
        <v>287</v>
      </c>
      <c r="D197" s="107"/>
      <c r="E197" s="107"/>
      <c r="F197" s="107"/>
      <c r="G197" s="108"/>
      <c r="H197" s="30" t="s">
        <v>5</v>
      </c>
      <c r="I197" s="31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0"/>
    </row>
    <row r="198" spans="1:23" s="29" customFormat="1" ht="16.5" customHeight="1">
      <c r="A198" s="92" t="s">
        <v>270</v>
      </c>
      <c r="B198" s="93"/>
      <c r="C198" s="106" t="s">
        <v>288</v>
      </c>
      <c r="D198" s="107"/>
      <c r="E198" s="107"/>
      <c r="F198" s="107"/>
      <c r="G198" s="108"/>
      <c r="H198" s="30" t="s">
        <v>5</v>
      </c>
      <c r="I198" s="31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0"/>
    </row>
    <row r="199" spans="1:23" s="29" customFormat="1" ht="7.5" customHeight="1">
      <c r="A199" s="92" t="s">
        <v>271</v>
      </c>
      <c r="B199" s="93"/>
      <c r="C199" s="106" t="s">
        <v>289</v>
      </c>
      <c r="D199" s="107"/>
      <c r="E199" s="107"/>
      <c r="F199" s="107"/>
      <c r="G199" s="108"/>
      <c r="H199" s="30" t="s">
        <v>5</v>
      </c>
      <c r="I199" s="31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0"/>
    </row>
    <row r="200" spans="1:23" s="29" customFormat="1" ht="9" customHeight="1">
      <c r="A200" s="92" t="s">
        <v>272</v>
      </c>
      <c r="B200" s="93"/>
      <c r="C200" s="118" t="s">
        <v>290</v>
      </c>
      <c r="D200" s="119"/>
      <c r="E200" s="119"/>
      <c r="F200" s="119"/>
      <c r="G200" s="120"/>
      <c r="H200" s="30" t="s">
        <v>5</v>
      </c>
      <c r="I200" s="31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0"/>
    </row>
    <row r="201" spans="1:23" s="29" customFormat="1" ht="7.5" customHeight="1">
      <c r="A201" s="92" t="s">
        <v>291</v>
      </c>
      <c r="B201" s="93"/>
      <c r="C201" s="106" t="s">
        <v>298</v>
      </c>
      <c r="D201" s="107"/>
      <c r="E201" s="107"/>
      <c r="F201" s="107"/>
      <c r="G201" s="108"/>
      <c r="H201" s="30" t="s">
        <v>5</v>
      </c>
      <c r="I201" s="31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0"/>
    </row>
    <row r="202" spans="1:23" s="29" customFormat="1" ht="7.5" customHeight="1">
      <c r="A202" s="92" t="s">
        <v>292</v>
      </c>
      <c r="B202" s="93"/>
      <c r="C202" s="106" t="s">
        <v>299</v>
      </c>
      <c r="D202" s="107"/>
      <c r="E202" s="107"/>
      <c r="F202" s="107"/>
      <c r="G202" s="108"/>
      <c r="H202" s="30" t="s">
        <v>5</v>
      </c>
      <c r="I202" s="31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0"/>
    </row>
    <row r="203" spans="1:23" s="29" customFormat="1" ht="16.5" customHeight="1">
      <c r="A203" s="92" t="s">
        <v>293</v>
      </c>
      <c r="B203" s="93"/>
      <c r="C203" s="87" t="s">
        <v>300</v>
      </c>
      <c r="D203" s="88"/>
      <c r="E203" s="88"/>
      <c r="F203" s="88"/>
      <c r="G203" s="89"/>
      <c r="H203" s="30" t="s">
        <v>5</v>
      </c>
      <c r="I203" s="31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0"/>
    </row>
    <row r="204" spans="1:23" s="29" customFormat="1" ht="7.5" customHeight="1">
      <c r="A204" s="92" t="s">
        <v>294</v>
      </c>
      <c r="B204" s="93"/>
      <c r="C204" s="121" t="s">
        <v>301</v>
      </c>
      <c r="D204" s="122"/>
      <c r="E204" s="122"/>
      <c r="F204" s="122"/>
      <c r="G204" s="123"/>
      <c r="H204" s="30" t="s">
        <v>5</v>
      </c>
      <c r="I204" s="31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0"/>
    </row>
    <row r="205" spans="1:23" s="29" customFormat="1" ht="7.5" customHeight="1">
      <c r="A205" s="92" t="s">
        <v>295</v>
      </c>
      <c r="B205" s="93"/>
      <c r="C205" s="121" t="s">
        <v>302</v>
      </c>
      <c r="D205" s="122"/>
      <c r="E205" s="122"/>
      <c r="F205" s="122"/>
      <c r="G205" s="123"/>
      <c r="H205" s="30" t="s">
        <v>5</v>
      </c>
      <c r="I205" s="31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0"/>
    </row>
    <row r="206" spans="1:23" s="29" customFormat="1" ht="7.5" customHeight="1">
      <c r="A206" s="92" t="s">
        <v>296</v>
      </c>
      <c r="B206" s="93"/>
      <c r="C206" s="106" t="s">
        <v>303</v>
      </c>
      <c r="D206" s="107"/>
      <c r="E206" s="107"/>
      <c r="F206" s="107"/>
      <c r="G206" s="108"/>
      <c r="H206" s="30" t="s">
        <v>5</v>
      </c>
      <c r="I206" s="31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0"/>
    </row>
    <row r="207" spans="1:23" s="29" customFormat="1" ht="8.25">
      <c r="A207" s="92" t="s">
        <v>297</v>
      </c>
      <c r="B207" s="93"/>
      <c r="C207" s="118" t="s">
        <v>304</v>
      </c>
      <c r="D207" s="119"/>
      <c r="E207" s="119"/>
      <c r="F207" s="119"/>
      <c r="G207" s="120"/>
      <c r="H207" s="30" t="s">
        <v>5</v>
      </c>
      <c r="I207" s="31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0"/>
    </row>
    <row r="208" spans="1:23" s="29" customFormat="1" ht="7.5" customHeight="1">
      <c r="A208" s="92" t="s">
        <v>305</v>
      </c>
      <c r="B208" s="93"/>
      <c r="C208" s="106" t="s">
        <v>317</v>
      </c>
      <c r="D208" s="107"/>
      <c r="E208" s="107"/>
      <c r="F208" s="107"/>
      <c r="G208" s="108"/>
      <c r="H208" s="30" t="s">
        <v>5</v>
      </c>
      <c r="I208" s="31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0"/>
    </row>
    <row r="209" spans="1:23" s="29" customFormat="1" ht="7.5" customHeight="1">
      <c r="A209" s="92" t="s">
        <v>306</v>
      </c>
      <c r="B209" s="93"/>
      <c r="C209" s="87" t="s">
        <v>318</v>
      </c>
      <c r="D209" s="88"/>
      <c r="E209" s="88"/>
      <c r="F209" s="88"/>
      <c r="G209" s="89"/>
      <c r="H209" s="30" t="s">
        <v>5</v>
      </c>
      <c r="I209" s="31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0"/>
    </row>
    <row r="210" spans="1:23" s="29" customFormat="1" ht="7.5" customHeight="1">
      <c r="A210" s="92" t="s">
        <v>307</v>
      </c>
      <c r="B210" s="93"/>
      <c r="C210" s="87" t="s">
        <v>319</v>
      </c>
      <c r="D210" s="88"/>
      <c r="E210" s="88"/>
      <c r="F210" s="88"/>
      <c r="G210" s="89"/>
      <c r="H210" s="30" t="s">
        <v>5</v>
      </c>
      <c r="I210" s="31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0"/>
    </row>
    <row r="211" spans="1:23" s="29" customFormat="1" ht="7.5" customHeight="1">
      <c r="A211" s="92" t="s">
        <v>308</v>
      </c>
      <c r="B211" s="93"/>
      <c r="C211" s="87" t="s">
        <v>320</v>
      </c>
      <c r="D211" s="88"/>
      <c r="E211" s="88"/>
      <c r="F211" s="88"/>
      <c r="G211" s="89"/>
      <c r="H211" s="30" t="s">
        <v>5</v>
      </c>
      <c r="I211" s="31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0"/>
    </row>
    <row r="212" spans="1:23" s="29" customFormat="1" ht="7.5" customHeight="1">
      <c r="A212" s="92" t="s">
        <v>309</v>
      </c>
      <c r="B212" s="93"/>
      <c r="C212" s="87" t="s">
        <v>321</v>
      </c>
      <c r="D212" s="88"/>
      <c r="E212" s="88"/>
      <c r="F212" s="88"/>
      <c r="G212" s="89"/>
      <c r="H212" s="30" t="s">
        <v>5</v>
      </c>
      <c r="I212" s="31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0"/>
    </row>
    <row r="213" spans="1:23" s="29" customFormat="1" ht="7.5" customHeight="1">
      <c r="A213" s="92" t="s">
        <v>310</v>
      </c>
      <c r="B213" s="93"/>
      <c r="C213" s="87" t="s">
        <v>322</v>
      </c>
      <c r="D213" s="88"/>
      <c r="E213" s="88"/>
      <c r="F213" s="88"/>
      <c r="G213" s="89"/>
      <c r="H213" s="30" t="s">
        <v>5</v>
      </c>
      <c r="I213" s="31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0"/>
    </row>
    <row r="214" spans="1:23" s="29" customFormat="1" ht="7.5" customHeight="1">
      <c r="A214" s="92" t="s">
        <v>311</v>
      </c>
      <c r="B214" s="93"/>
      <c r="C214" s="87" t="s">
        <v>323</v>
      </c>
      <c r="D214" s="88"/>
      <c r="E214" s="88"/>
      <c r="F214" s="88"/>
      <c r="G214" s="89"/>
      <c r="H214" s="30" t="s">
        <v>5</v>
      </c>
      <c r="I214" s="31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0"/>
    </row>
    <row r="215" spans="1:23" s="29" customFormat="1" ht="7.5" customHeight="1">
      <c r="A215" s="92" t="s">
        <v>312</v>
      </c>
      <c r="B215" s="93"/>
      <c r="C215" s="106" t="s">
        <v>324</v>
      </c>
      <c r="D215" s="107"/>
      <c r="E215" s="107"/>
      <c r="F215" s="107"/>
      <c r="G215" s="108"/>
      <c r="H215" s="30" t="s">
        <v>5</v>
      </c>
      <c r="I215" s="31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0"/>
    </row>
    <row r="216" spans="1:23" s="29" customFormat="1" ht="7.5" customHeight="1">
      <c r="A216" s="92" t="s">
        <v>313</v>
      </c>
      <c r="B216" s="93"/>
      <c r="C216" s="106" t="s">
        <v>325</v>
      </c>
      <c r="D216" s="107"/>
      <c r="E216" s="107"/>
      <c r="F216" s="107"/>
      <c r="G216" s="108"/>
      <c r="H216" s="30" t="s">
        <v>5</v>
      </c>
      <c r="I216" s="31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0"/>
    </row>
    <row r="217" spans="1:23" s="29" customFormat="1" ht="7.5" customHeight="1">
      <c r="A217" s="92" t="s">
        <v>314</v>
      </c>
      <c r="B217" s="93"/>
      <c r="C217" s="106" t="s">
        <v>114</v>
      </c>
      <c r="D217" s="107"/>
      <c r="E217" s="107"/>
      <c r="F217" s="107"/>
      <c r="G217" s="108"/>
      <c r="H217" s="30" t="s">
        <v>483</v>
      </c>
      <c r="I217" s="31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0"/>
    </row>
    <row r="218" spans="1:23" s="29" customFormat="1" ht="16.5" customHeight="1">
      <c r="A218" s="92" t="s">
        <v>315</v>
      </c>
      <c r="B218" s="93"/>
      <c r="C218" s="87" t="s">
        <v>326</v>
      </c>
      <c r="D218" s="88"/>
      <c r="E218" s="88"/>
      <c r="F218" s="88"/>
      <c r="G218" s="89"/>
      <c r="H218" s="30" t="s">
        <v>5</v>
      </c>
      <c r="I218" s="31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0"/>
    </row>
    <row r="219" spans="1:23" s="29" customFormat="1" ht="8.25">
      <c r="A219" s="92" t="s">
        <v>316</v>
      </c>
      <c r="B219" s="93"/>
      <c r="C219" s="118" t="s">
        <v>327</v>
      </c>
      <c r="D219" s="119"/>
      <c r="E219" s="119"/>
      <c r="F219" s="119"/>
      <c r="G219" s="120"/>
      <c r="H219" s="30" t="s">
        <v>5</v>
      </c>
      <c r="I219" s="31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0"/>
    </row>
    <row r="220" spans="1:23" s="29" customFormat="1" ht="7.5" customHeight="1">
      <c r="A220" s="92" t="s">
        <v>328</v>
      </c>
      <c r="B220" s="93"/>
      <c r="C220" s="106" t="s">
        <v>341</v>
      </c>
      <c r="D220" s="107"/>
      <c r="E220" s="107"/>
      <c r="F220" s="107"/>
      <c r="G220" s="108"/>
      <c r="H220" s="30" t="s">
        <v>5</v>
      </c>
      <c r="I220" s="31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0"/>
    </row>
    <row r="221" spans="1:23" s="29" customFormat="1" ht="7.5" customHeight="1">
      <c r="A221" s="92" t="s">
        <v>329</v>
      </c>
      <c r="B221" s="93"/>
      <c r="C221" s="106" t="s">
        <v>342</v>
      </c>
      <c r="D221" s="107"/>
      <c r="E221" s="107"/>
      <c r="F221" s="107"/>
      <c r="G221" s="108"/>
      <c r="H221" s="30" t="s">
        <v>5</v>
      </c>
      <c r="I221" s="31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0"/>
    </row>
    <row r="222" spans="1:23" s="29" customFormat="1" ht="7.5" customHeight="1">
      <c r="A222" s="92" t="s">
        <v>330</v>
      </c>
      <c r="B222" s="93"/>
      <c r="C222" s="87" t="s">
        <v>343</v>
      </c>
      <c r="D222" s="88"/>
      <c r="E222" s="88"/>
      <c r="F222" s="88"/>
      <c r="G222" s="89"/>
      <c r="H222" s="30" t="s">
        <v>5</v>
      </c>
      <c r="I222" s="31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0"/>
    </row>
    <row r="223" spans="1:23" s="29" customFormat="1" ht="7.5" customHeight="1">
      <c r="A223" s="92" t="s">
        <v>331</v>
      </c>
      <c r="B223" s="93"/>
      <c r="C223" s="87" t="s">
        <v>344</v>
      </c>
      <c r="D223" s="88"/>
      <c r="E223" s="88"/>
      <c r="F223" s="88"/>
      <c r="G223" s="89"/>
      <c r="H223" s="30" t="s">
        <v>5</v>
      </c>
      <c r="I223" s="31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0"/>
    </row>
    <row r="224" spans="1:23" s="29" customFormat="1" ht="7.5" customHeight="1">
      <c r="A224" s="92" t="s">
        <v>332</v>
      </c>
      <c r="B224" s="93"/>
      <c r="C224" s="87" t="s">
        <v>345</v>
      </c>
      <c r="D224" s="88"/>
      <c r="E224" s="88"/>
      <c r="F224" s="88"/>
      <c r="G224" s="89"/>
      <c r="H224" s="30" t="s">
        <v>5</v>
      </c>
      <c r="I224" s="31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0"/>
    </row>
    <row r="225" spans="1:23" s="29" customFormat="1" ht="7.5" customHeight="1">
      <c r="A225" s="92" t="s">
        <v>333</v>
      </c>
      <c r="B225" s="93"/>
      <c r="C225" s="106" t="s">
        <v>346</v>
      </c>
      <c r="D225" s="107"/>
      <c r="E225" s="107"/>
      <c r="F225" s="107"/>
      <c r="G225" s="108"/>
      <c r="H225" s="30" t="s">
        <v>5</v>
      </c>
      <c r="I225" s="3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0"/>
    </row>
    <row r="226" spans="1:23" s="29" customFormat="1" ht="7.5" customHeight="1">
      <c r="A226" s="92" t="s">
        <v>334</v>
      </c>
      <c r="B226" s="93"/>
      <c r="C226" s="106" t="s">
        <v>347</v>
      </c>
      <c r="D226" s="107"/>
      <c r="E226" s="107"/>
      <c r="F226" s="107"/>
      <c r="G226" s="108"/>
      <c r="H226" s="30" t="s">
        <v>5</v>
      </c>
      <c r="I226" s="31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0"/>
    </row>
    <row r="227" spans="1:23" s="29" customFormat="1" ht="7.5" customHeight="1">
      <c r="A227" s="92" t="s">
        <v>335</v>
      </c>
      <c r="B227" s="93"/>
      <c r="C227" s="87" t="s">
        <v>348</v>
      </c>
      <c r="D227" s="88"/>
      <c r="E227" s="88"/>
      <c r="F227" s="88"/>
      <c r="G227" s="89"/>
      <c r="H227" s="30" t="s">
        <v>5</v>
      </c>
      <c r="I227" s="31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0"/>
    </row>
    <row r="228" spans="1:23" s="29" customFormat="1" ht="7.5" customHeight="1">
      <c r="A228" s="92" t="s">
        <v>336</v>
      </c>
      <c r="B228" s="93"/>
      <c r="C228" s="87" t="s">
        <v>677</v>
      </c>
      <c r="D228" s="88"/>
      <c r="E228" s="88"/>
      <c r="F228" s="88"/>
      <c r="G228" s="89"/>
      <c r="H228" s="30" t="s">
        <v>5</v>
      </c>
      <c r="I228" s="31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0"/>
    </row>
    <row r="229" spans="1:23" s="29" customFormat="1" ht="7.5" customHeight="1">
      <c r="A229" s="92" t="s">
        <v>337</v>
      </c>
      <c r="B229" s="93"/>
      <c r="C229" s="106" t="s">
        <v>349</v>
      </c>
      <c r="D229" s="107"/>
      <c r="E229" s="107"/>
      <c r="F229" s="107"/>
      <c r="G229" s="108"/>
      <c r="H229" s="30" t="s">
        <v>5</v>
      </c>
      <c r="I229" s="31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0"/>
    </row>
    <row r="230" spans="1:23" s="29" customFormat="1" ht="7.5" customHeight="1">
      <c r="A230" s="92" t="s">
        <v>338</v>
      </c>
      <c r="B230" s="93"/>
      <c r="C230" s="106" t="s">
        <v>350</v>
      </c>
      <c r="D230" s="107"/>
      <c r="E230" s="107"/>
      <c r="F230" s="107"/>
      <c r="G230" s="108"/>
      <c r="H230" s="30" t="s">
        <v>5</v>
      </c>
      <c r="I230" s="31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0"/>
    </row>
    <row r="231" spans="1:23" s="29" customFormat="1" ht="7.5" customHeight="1">
      <c r="A231" s="92" t="s">
        <v>339</v>
      </c>
      <c r="B231" s="93"/>
      <c r="C231" s="106" t="s">
        <v>351</v>
      </c>
      <c r="D231" s="107"/>
      <c r="E231" s="107"/>
      <c r="F231" s="107"/>
      <c r="G231" s="108"/>
      <c r="H231" s="30" t="s">
        <v>5</v>
      </c>
      <c r="I231" s="31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0"/>
    </row>
    <row r="232" spans="1:23" s="29" customFormat="1" ht="7.5" customHeight="1">
      <c r="A232" s="92" t="s">
        <v>340</v>
      </c>
      <c r="B232" s="93"/>
      <c r="C232" s="118" t="s">
        <v>352</v>
      </c>
      <c r="D232" s="119"/>
      <c r="E232" s="119"/>
      <c r="F232" s="119"/>
      <c r="G232" s="120"/>
      <c r="H232" s="30" t="s">
        <v>5</v>
      </c>
      <c r="I232" s="31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0"/>
    </row>
    <row r="233" spans="1:23" s="29" customFormat="1" ht="7.5" customHeight="1">
      <c r="A233" s="92" t="s">
        <v>357</v>
      </c>
      <c r="B233" s="93"/>
      <c r="C233" s="106" t="s">
        <v>696</v>
      </c>
      <c r="D233" s="107"/>
      <c r="E233" s="107"/>
      <c r="F233" s="107"/>
      <c r="G233" s="108"/>
      <c r="H233" s="30" t="s">
        <v>5</v>
      </c>
      <c r="I233" s="3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0"/>
    </row>
    <row r="234" spans="1:23" s="29" customFormat="1" ht="7.5" customHeight="1">
      <c r="A234" s="92" t="s">
        <v>358</v>
      </c>
      <c r="B234" s="93"/>
      <c r="C234" s="87" t="s">
        <v>343</v>
      </c>
      <c r="D234" s="88"/>
      <c r="E234" s="88"/>
      <c r="F234" s="88"/>
      <c r="G234" s="89"/>
      <c r="H234" s="30" t="s">
        <v>5</v>
      </c>
      <c r="I234" s="31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0"/>
    </row>
    <row r="235" spans="1:23" s="29" customFormat="1" ht="7.5" customHeight="1">
      <c r="A235" s="92" t="s">
        <v>359</v>
      </c>
      <c r="B235" s="93"/>
      <c r="C235" s="87" t="s">
        <v>344</v>
      </c>
      <c r="D235" s="88"/>
      <c r="E235" s="88"/>
      <c r="F235" s="88"/>
      <c r="G235" s="89"/>
      <c r="H235" s="30" t="s">
        <v>5</v>
      </c>
      <c r="I235" s="31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0"/>
    </row>
    <row r="236" spans="1:23" s="29" customFormat="1" ht="7.5" customHeight="1">
      <c r="A236" s="92" t="s">
        <v>360</v>
      </c>
      <c r="B236" s="93"/>
      <c r="C236" s="87" t="s">
        <v>345</v>
      </c>
      <c r="D236" s="88"/>
      <c r="E236" s="88"/>
      <c r="F236" s="88"/>
      <c r="G236" s="89"/>
      <c r="H236" s="30" t="s">
        <v>5</v>
      </c>
      <c r="I236" s="31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0"/>
    </row>
    <row r="237" spans="1:23" s="29" customFormat="1" ht="7.5" customHeight="1">
      <c r="A237" s="92" t="s">
        <v>361</v>
      </c>
      <c r="B237" s="93"/>
      <c r="C237" s="106" t="s">
        <v>215</v>
      </c>
      <c r="D237" s="107"/>
      <c r="E237" s="107"/>
      <c r="F237" s="107"/>
      <c r="G237" s="108"/>
      <c r="H237" s="30" t="s">
        <v>5</v>
      </c>
      <c r="I237" s="31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0"/>
    </row>
    <row r="238" spans="1:23" s="29" customFormat="1" ht="7.5" customHeight="1">
      <c r="A238" s="92" t="s">
        <v>362</v>
      </c>
      <c r="B238" s="93"/>
      <c r="C238" s="106" t="s">
        <v>364</v>
      </c>
      <c r="D238" s="107"/>
      <c r="E238" s="107"/>
      <c r="F238" s="107"/>
      <c r="G238" s="108"/>
      <c r="H238" s="30" t="s">
        <v>5</v>
      </c>
      <c r="I238" s="31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0"/>
    </row>
    <row r="239" spans="1:23" s="29" customFormat="1" ht="16.5" customHeight="1">
      <c r="A239" s="92" t="s">
        <v>363</v>
      </c>
      <c r="B239" s="93"/>
      <c r="C239" s="118" t="s">
        <v>365</v>
      </c>
      <c r="D239" s="119"/>
      <c r="E239" s="119"/>
      <c r="F239" s="119"/>
      <c r="G239" s="120"/>
      <c r="H239" s="30" t="s">
        <v>5</v>
      </c>
      <c r="I239" s="31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0"/>
    </row>
    <row r="240" spans="1:23" s="29" customFormat="1" ht="17.25" customHeight="1">
      <c r="A240" s="92" t="s">
        <v>366</v>
      </c>
      <c r="B240" s="93"/>
      <c r="C240" s="118" t="s">
        <v>697</v>
      </c>
      <c r="D240" s="119"/>
      <c r="E240" s="119"/>
      <c r="F240" s="119"/>
      <c r="G240" s="120"/>
      <c r="H240" s="30" t="s">
        <v>5</v>
      </c>
      <c r="I240" s="31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0"/>
    </row>
    <row r="241" spans="1:23" s="29" customFormat="1" ht="8.25" customHeight="1">
      <c r="A241" s="92" t="s">
        <v>367</v>
      </c>
      <c r="B241" s="93"/>
      <c r="C241" s="106" t="s">
        <v>414</v>
      </c>
      <c r="D241" s="107"/>
      <c r="E241" s="107"/>
      <c r="F241" s="107"/>
      <c r="G241" s="108"/>
      <c r="H241" s="30" t="s">
        <v>5</v>
      </c>
      <c r="I241" s="31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0"/>
    </row>
    <row r="242" spans="1:23" s="29" customFormat="1" ht="8.25" customHeight="1">
      <c r="A242" s="92" t="s">
        <v>368</v>
      </c>
      <c r="B242" s="93"/>
      <c r="C242" s="106" t="s">
        <v>415</v>
      </c>
      <c r="D242" s="107"/>
      <c r="E242" s="107"/>
      <c r="F242" s="107"/>
      <c r="G242" s="108"/>
      <c r="H242" s="30" t="s">
        <v>5</v>
      </c>
      <c r="I242" s="31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0"/>
    </row>
    <row r="243" spans="1:23" s="29" customFormat="1" ht="16.5" customHeight="1">
      <c r="A243" s="92" t="s">
        <v>369</v>
      </c>
      <c r="B243" s="93"/>
      <c r="C243" s="118" t="s">
        <v>416</v>
      </c>
      <c r="D243" s="119"/>
      <c r="E243" s="119"/>
      <c r="F243" s="119"/>
      <c r="G243" s="120"/>
      <c r="H243" s="30" t="s">
        <v>5</v>
      </c>
      <c r="I243" s="31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0"/>
    </row>
    <row r="244" spans="1:23" s="29" customFormat="1" ht="8.25" customHeight="1">
      <c r="A244" s="92" t="s">
        <v>370</v>
      </c>
      <c r="B244" s="93"/>
      <c r="C244" s="106" t="s">
        <v>417</v>
      </c>
      <c r="D244" s="107"/>
      <c r="E244" s="107"/>
      <c r="F244" s="107"/>
      <c r="G244" s="108"/>
      <c r="H244" s="30" t="s">
        <v>5</v>
      </c>
      <c r="I244" s="31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0"/>
    </row>
    <row r="245" spans="1:23" s="29" customFormat="1" ht="8.25" customHeight="1">
      <c r="A245" s="92" t="s">
        <v>371</v>
      </c>
      <c r="B245" s="93"/>
      <c r="C245" s="106" t="s">
        <v>418</v>
      </c>
      <c r="D245" s="107"/>
      <c r="E245" s="107"/>
      <c r="F245" s="107"/>
      <c r="G245" s="108"/>
      <c r="H245" s="30" t="s">
        <v>5</v>
      </c>
      <c r="I245" s="31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0"/>
    </row>
    <row r="246" spans="1:23" s="29" customFormat="1" ht="9" customHeight="1">
      <c r="A246" s="92" t="s">
        <v>372</v>
      </c>
      <c r="B246" s="93"/>
      <c r="C246" s="118" t="s">
        <v>419</v>
      </c>
      <c r="D246" s="119"/>
      <c r="E246" s="119"/>
      <c r="F246" s="119"/>
      <c r="G246" s="120"/>
      <c r="H246" s="30" t="s">
        <v>5</v>
      </c>
      <c r="I246" s="31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0"/>
    </row>
    <row r="247" spans="1:23" s="29" customFormat="1" ht="9" customHeight="1">
      <c r="A247" s="92" t="s">
        <v>373</v>
      </c>
      <c r="B247" s="93"/>
      <c r="C247" s="118" t="s">
        <v>420</v>
      </c>
      <c r="D247" s="119"/>
      <c r="E247" s="119"/>
      <c r="F247" s="119"/>
      <c r="G247" s="120"/>
      <c r="H247" s="30" t="s">
        <v>5</v>
      </c>
      <c r="I247" s="31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0"/>
    </row>
    <row r="248" spans="1:23" s="29" customFormat="1" ht="9" customHeight="1">
      <c r="A248" s="92" t="s">
        <v>374</v>
      </c>
      <c r="B248" s="93"/>
      <c r="C248" s="118" t="s">
        <v>421</v>
      </c>
      <c r="D248" s="119"/>
      <c r="E248" s="119"/>
      <c r="F248" s="119"/>
      <c r="G248" s="120"/>
      <c r="H248" s="30" t="s">
        <v>5</v>
      </c>
      <c r="I248" s="31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0"/>
    </row>
    <row r="249" spans="1:23" s="29" customFormat="1" ht="9" customHeight="1" thickBot="1">
      <c r="A249" s="109" t="s">
        <v>375</v>
      </c>
      <c r="B249" s="110"/>
      <c r="C249" s="164" t="s">
        <v>422</v>
      </c>
      <c r="D249" s="165"/>
      <c r="E249" s="165"/>
      <c r="F249" s="165"/>
      <c r="G249" s="166"/>
      <c r="H249" s="36" t="s">
        <v>5</v>
      </c>
      <c r="I249" s="37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6"/>
    </row>
    <row r="250" spans="1:23" s="29" customFormat="1" ht="9" customHeight="1">
      <c r="A250" s="116" t="s">
        <v>376</v>
      </c>
      <c r="B250" s="117"/>
      <c r="C250" s="167" t="s">
        <v>114</v>
      </c>
      <c r="D250" s="168"/>
      <c r="E250" s="168"/>
      <c r="F250" s="168"/>
      <c r="G250" s="169"/>
      <c r="H250" s="39" t="s">
        <v>483</v>
      </c>
      <c r="I250" s="58"/>
      <c r="J250" s="59"/>
      <c r="K250" s="59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39"/>
    </row>
    <row r="251" spans="1:23" s="61" customFormat="1" ht="8.25" customHeight="1">
      <c r="A251" s="142" t="s">
        <v>377</v>
      </c>
      <c r="B251" s="143"/>
      <c r="C251" s="170" t="s">
        <v>423</v>
      </c>
      <c r="D251" s="171"/>
      <c r="E251" s="171"/>
      <c r="F251" s="171"/>
      <c r="G251" s="172"/>
      <c r="H251" s="73" t="s">
        <v>5</v>
      </c>
      <c r="I251" s="74">
        <v>127.588</v>
      </c>
      <c r="J251" s="75">
        <v>178.95</v>
      </c>
      <c r="K251" s="75">
        <v>100</v>
      </c>
      <c r="L251" s="75">
        <v>180</v>
      </c>
      <c r="M251" s="76"/>
      <c r="N251" s="75">
        <v>181</v>
      </c>
      <c r="O251" s="76"/>
      <c r="P251" s="75">
        <v>179</v>
      </c>
      <c r="Q251" s="76"/>
      <c r="R251" s="75">
        <v>182</v>
      </c>
      <c r="S251" s="76"/>
      <c r="T251" s="75">
        <v>180</v>
      </c>
      <c r="U251" s="76"/>
      <c r="V251" s="76"/>
      <c r="W251" s="73"/>
    </row>
    <row r="252" spans="1:23" s="29" customFormat="1" ht="7.5" customHeight="1">
      <c r="A252" s="92" t="s">
        <v>378</v>
      </c>
      <c r="B252" s="93"/>
      <c r="C252" s="87" t="s">
        <v>424</v>
      </c>
      <c r="D252" s="88"/>
      <c r="E252" s="88"/>
      <c r="F252" s="88"/>
      <c r="G252" s="89"/>
      <c r="H252" s="30" t="s">
        <v>5</v>
      </c>
      <c r="I252" s="52"/>
      <c r="J252" s="53"/>
      <c r="K252" s="53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0"/>
    </row>
    <row r="253" spans="1:23" s="29" customFormat="1" ht="7.5" customHeight="1">
      <c r="A253" s="92" t="s">
        <v>379</v>
      </c>
      <c r="B253" s="93"/>
      <c r="C253" s="121" t="s">
        <v>425</v>
      </c>
      <c r="D253" s="122"/>
      <c r="E253" s="122"/>
      <c r="F253" s="122"/>
      <c r="G253" s="123"/>
      <c r="H253" s="30" t="s">
        <v>5</v>
      </c>
      <c r="I253" s="52"/>
      <c r="J253" s="53"/>
      <c r="K253" s="53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0"/>
    </row>
    <row r="254" spans="1:23" s="29" customFormat="1" ht="16.5" customHeight="1">
      <c r="A254" s="92" t="s">
        <v>380</v>
      </c>
      <c r="B254" s="93"/>
      <c r="C254" s="121" t="s">
        <v>47</v>
      </c>
      <c r="D254" s="122"/>
      <c r="E254" s="122"/>
      <c r="F254" s="122"/>
      <c r="G254" s="123"/>
      <c r="H254" s="30" t="s">
        <v>5</v>
      </c>
      <c r="I254" s="52"/>
      <c r="J254" s="53"/>
      <c r="K254" s="53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0"/>
    </row>
    <row r="255" spans="1:23" s="29" customFormat="1" ht="7.5" customHeight="1">
      <c r="A255" s="92" t="s">
        <v>381</v>
      </c>
      <c r="B255" s="93"/>
      <c r="C255" s="127" t="s">
        <v>425</v>
      </c>
      <c r="D255" s="128"/>
      <c r="E255" s="128"/>
      <c r="F255" s="128"/>
      <c r="G255" s="129"/>
      <c r="H255" s="30" t="s">
        <v>5</v>
      </c>
      <c r="I255" s="52"/>
      <c r="J255" s="53"/>
      <c r="K255" s="53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0"/>
    </row>
    <row r="256" spans="1:23" s="29" customFormat="1" ht="16.5" customHeight="1">
      <c r="A256" s="92" t="s">
        <v>382</v>
      </c>
      <c r="B256" s="93"/>
      <c r="C256" s="121" t="s">
        <v>56</v>
      </c>
      <c r="D256" s="122"/>
      <c r="E256" s="122"/>
      <c r="F256" s="122"/>
      <c r="G256" s="123"/>
      <c r="H256" s="30" t="s">
        <v>5</v>
      </c>
      <c r="I256" s="52"/>
      <c r="J256" s="53"/>
      <c r="K256" s="53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0"/>
    </row>
    <row r="257" spans="1:23" s="29" customFormat="1" ht="7.5" customHeight="1">
      <c r="A257" s="92" t="s">
        <v>383</v>
      </c>
      <c r="B257" s="93"/>
      <c r="C257" s="127" t="s">
        <v>425</v>
      </c>
      <c r="D257" s="128"/>
      <c r="E257" s="128"/>
      <c r="F257" s="128"/>
      <c r="G257" s="129"/>
      <c r="H257" s="30" t="s">
        <v>5</v>
      </c>
      <c r="I257" s="52"/>
      <c r="J257" s="53"/>
      <c r="K257" s="53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0"/>
    </row>
    <row r="258" spans="1:23" s="29" customFormat="1" ht="16.5" customHeight="1">
      <c r="A258" s="92" t="s">
        <v>384</v>
      </c>
      <c r="B258" s="93"/>
      <c r="C258" s="121" t="s">
        <v>57</v>
      </c>
      <c r="D258" s="122"/>
      <c r="E258" s="122"/>
      <c r="F258" s="122"/>
      <c r="G258" s="123"/>
      <c r="H258" s="30" t="s">
        <v>5</v>
      </c>
      <c r="I258" s="52"/>
      <c r="J258" s="53"/>
      <c r="K258" s="53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0"/>
    </row>
    <row r="259" spans="1:23" s="29" customFormat="1" ht="7.5" customHeight="1">
      <c r="A259" s="92" t="s">
        <v>385</v>
      </c>
      <c r="B259" s="93"/>
      <c r="C259" s="127" t="s">
        <v>425</v>
      </c>
      <c r="D259" s="128"/>
      <c r="E259" s="128"/>
      <c r="F259" s="128"/>
      <c r="G259" s="129"/>
      <c r="H259" s="30" t="s">
        <v>5</v>
      </c>
      <c r="I259" s="52"/>
      <c r="J259" s="53"/>
      <c r="K259" s="53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0"/>
    </row>
    <row r="260" spans="1:23" s="29" customFormat="1" ht="7.5" customHeight="1">
      <c r="A260" s="92" t="s">
        <v>386</v>
      </c>
      <c r="B260" s="93"/>
      <c r="C260" s="87" t="s">
        <v>426</v>
      </c>
      <c r="D260" s="88"/>
      <c r="E260" s="88"/>
      <c r="F260" s="88"/>
      <c r="G260" s="89"/>
      <c r="H260" s="30" t="s">
        <v>5</v>
      </c>
      <c r="I260" s="52"/>
      <c r="J260" s="53"/>
      <c r="K260" s="53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0"/>
    </row>
    <row r="261" spans="1:23" s="29" customFormat="1" ht="7.5" customHeight="1">
      <c r="A261" s="92" t="s">
        <v>387</v>
      </c>
      <c r="B261" s="93"/>
      <c r="C261" s="121" t="s">
        <v>425</v>
      </c>
      <c r="D261" s="122"/>
      <c r="E261" s="122"/>
      <c r="F261" s="122"/>
      <c r="G261" s="123"/>
      <c r="H261" s="30" t="s">
        <v>5</v>
      </c>
      <c r="I261" s="52"/>
      <c r="J261" s="53"/>
      <c r="K261" s="53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0"/>
    </row>
    <row r="262" spans="1:23" s="29" customFormat="1" ht="7.5" customHeight="1">
      <c r="A262" s="92" t="s">
        <v>388</v>
      </c>
      <c r="B262" s="93"/>
      <c r="C262" s="87" t="s">
        <v>427</v>
      </c>
      <c r="D262" s="88"/>
      <c r="E262" s="88"/>
      <c r="F262" s="88"/>
      <c r="G262" s="89"/>
      <c r="H262" s="30" t="s">
        <v>5</v>
      </c>
      <c r="I262" s="52">
        <f>1.635+7.839+87.082</f>
        <v>96.556</v>
      </c>
      <c r="J262" s="53"/>
      <c r="K262" s="53">
        <v>100</v>
      </c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0"/>
    </row>
    <row r="263" spans="1:23" s="29" customFormat="1" ht="7.5" customHeight="1">
      <c r="A263" s="92" t="s">
        <v>389</v>
      </c>
      <c r="B263" s="93"/>
      <c r="C263" s="121" t="s">
        <v>425</v>
      </c>
      <c r="D263" s="122"/>
      <c r="E263" s="122"/>
      <c r="F263" s="122"/>
      <c r="G263" s="123"/>
      <c r="H263" s="30" t="s">
        <v>5</v>
      </c>
      <c r="I263" s="52"/>
      <c r="J263" s="53"/>
      <c r="K263" s="53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0"/>
    </row>
    <row r="264" spans="1:23" s="29" customFormat="1" ht="7.5" customHeight="1">
      <c r="A264" s="92" t="s">
        <v>390</v>
      </c>
      <c r="B264" s="93"/>
      <c r="C264" s="87" t="s">
        <v>428</v>
      </c>
      <c r="D264" s="88"/>
      <c r="E264" s="88"/>
      <c r="F264" s="88"/>
      <c r="G264" s="89"/>
      <c r="H264" s="30" t="s">
        <v>5</v>
      </c>
      <c r="I264" s="52"/>
      <c r="J264" s="53"/>
      <c r="K264" s="53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0"/>
    </row>
    <row r="265" spans="1:23" s="29" customFormat="1" ht="7.5" customHeight="1">
      <c r="A265" s="92" t="s">
        <v>391</v>
      </c>
      <c r="B265" s="93"/>
      <c r="C265" s="121" t="s">
        <v>425</v>
      </c>
      <c r="D265" s="122"/>
      <c r="E265" s="122"/>
      <c r="F265" s="122"/>
      <c r="G265" s="123"/>
      <c r="H265" s="30" t="s">
        <v>5</v>
      </c>
      <c r="I265" s="52"/>
      <c r="J265" s="53"/>
      <c r="K265" s="53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0"/>
    </row>
    <row r="266" spans="1:23" s="29" customFormat="1" ht="7.5" customHeight="1">
      <c r="A266" s="92" t="s">
        <v>392</v>
      </c>
      <c r="B266" s="93"/>
      <c r="C266" s="87" t="s">
        <v>429</v>
      </c>
      <c r="D266" s="88"/>
      <c r="E266" s="88"/>
      <c r="F266" s="88"/>
      <c r="G266" s="89"/>
      <c r="H266" s="30" t="s">
        <v>5</v>
      </c>
      <c r="I266" s="52">
        <v>5.316</v>
      </c>
      <c r="J266" s="53"/>
      <c r="K266" s="53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0"/>
    </row>
    <row r="267" spans="1:23" s="29" customFormat="1" ht="7.5" customHeight="1">
      <c r="A267" s="92" t="s">
        <v>393</v>
      </c>
      <c r="B267" s="93"/>
      <c r="C267" s="121" t="s">
        <v>425</v>
      </c>
      <c r="D267" s="122"/>
      <c r="E267" s="122"/>
      <c r="F267" s="122"/>
      <c r="G267" s="123"/>
      <c r="H267" s="30" t="s">
        <v>5</v>
      </c>
      <c r="I267" s="52"/>
      <c r="J267" s="53"/>
      <c r="K267" s="53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0"/>
    </row>
    <row r="268" spans="1:23" s="29" customFormat="1" ht="7.5" customHeight="1">
      <c r="A268" s="92" t="s">
        <v>394</v>
      </c>
      <c r="B268" s="93"/>
      <c r="C268" s="87" t="s">
        <v>430</v>
      </c>
      <c r="D268" s="88"/>
      <c r="E268" s="88"/>
      <c r="F268" s="88"/>
      <c r="G268" s="89"/>
      <c r="H268" s="30" t="s">
        <v>5</v>
      </c>
      <c r="I268" s="52"/>
      <c r="J268" s="53"/>
      <c r="K268" s="53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0"/>
    </row>
    <row r="269" spans="1:23" s="29" customFormat="1" ht="7.5" customHeight="1">
      <c r="A269" s="92" t="s">
        <v>395</v>
      </c>
      <c r="B269" s="93"/>
      <c r="C269" s="121" t="s">
        <v>425</v>
      </c>
      <c r="D269" s="122"/>
      <c r="E269" s="122"/>
      <c r="F269" s="122"/>
      <c r="G269" s="123"/>
      <c r="H269" s="30" t="s">
        <v>5</v>
      </c>
      <c r="I269" s="52"/>
      <c r="J269" s="53"/>
      <c r="K269" s="53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0"/>
    </row>
    <row r="270" spans="1:23" s="29" customFormat="1" ht="7.5" customHeight="1">
      <c r="A270" s="92" t="s">
        <v>394</v>
      </c>
      <c r="B270" s="93"/>
      <c r="C270" s="87" t="s">
        <v>431</v>
      </c>
      <c r="D270" s="88"/>
      <c r="E270" s="88"/>
      <c r="F270" s="88"/>
      <c r="G270" s="89"/>
      <c r="H270" s="30" t="s">
        <v>5</v>
      </c>
      <c r="I270" s="52"/>
      <c r="J270" s="53"/>
      <c r="K270" s="53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0"/>
    </row>
    <row r="271" spans="1:23" s="29" customFormat="1" ht="7.5" customHeight="1">
      <c r="A271" s="92" t="s">
        <v>396</v>
      </c>
      <c r="B271" s="93"/>
      <c r="C271" s="121" t="s">
        <v>425</v>
      </c>
      <c r="D271" s="122"/>
      <c r="E271" s="122"/>
      <c r="F271" s="122"/>
      <c r="G271" s="123"/>
      <c r="H271" s="30" t="s">
        <v>5</v>
      </c>
      <c r="I271" s="52"/>
      <c r="J271" s="53"/>
      <c r="K271" s="53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0"/>
    </row>
    <row r="272" spans="1:23" s="29" customFormat="1" ht="16.5" customHeight="1">
      <c r="A272" s="92" t="s">
        <v>397</v>
      </c>
      <c r="B272" s="93"/>
      <c r="C272" s="87" t="s">
        <v>678</v>
      </c>
      <c r="D272" s="88"/>
      <c r="E272" s="88"/>
      <c r="F272" s="88"/>
      <c r="G272" s="89"/>
      <c r="H272" s="30" t="s">
        <v>5</v>
      </c>
      <c r="I272" s="52"/>
      <c r="J272" s="53"/>
      <c r="K272" s="53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0"/>
    </row>
    <row r="273" spans="1:23" s="29" customFormat="1" ht="7.5" customHeight="1">
      <c r="A273" s="92" t="s">
        <v>398</v>
      </c>
      <c r="B273" s="93"/>
      <c r="C273" s="121" t="s">
        <v>425</v>
      </c>
      <c r="D273" s="122"/>
      <c r="E273" s="122"/>
      <c r="F273" s="122"/>
      <c r="G273" s="123"/>
      <c r="H273" s="30" t="s">
        <v>5</v>
      </c>
      <c r="I273" s="52"/>
      <c r="J273" s="53"/>
      <c r="K273" s="53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0"/>
    </row>
    <row r="274" spans="1:23" s="29" customFormat="1" ht="7.5" customHeight="1">
      <c r="A274" s="92" t="s">
        <v>399</v>
      </c>
      <c r="B274" s="93"/>
      <c r="C274" s="121" t="s">
        <v>86</v>
      </c>
      <c r="D274" s="122"/>
      <c r="E274" s="122"/>
      <c r="F274" s="122"/>
      <c r="G274" s="123"/>
      <c r="H274" s="30" t="s">
        <v>5</v>
      </c>
      <c r="I274" s="52"/>
      <c r="J274" s="53"/>
      <c r="K274" s="53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0"/>
    </row>
    <row r="275" spans="1:23" s="29" customFormat="1" ht="7.5" customHeight="1">
      <c r="A275" s="92" t="s">
        <v>400</v>
      </c>
      <c r="B275" s="93"/>
      <c r="C275" s="127" t="s">
        <v>425</v>
      </c>
      <c r="D275" s="128"/>
      <c r="E275" s="128"/>
      <c r="F275" s="128"/>
      <c r="G275" s="129"/>
      <c r="H275" s="30" t="s">
        <v>5</v>
      </c>
      <c r="I275" s="52"/>
      <c r="J275" s="53"/>
      <c r="K275" s="53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0"/>
    </row>
    <row r="276" spans="1:23" s="29" customFormat="1" ht="7.5" customHeight="1">
      <c r="A276" s="92" t="s">
        <v>401</v>
      </c>
      <c r="B276" s="93"/>
      <c r="C276" s="121" t="s">
        <v>87</v>
      </c>
      <c r="D276" s="122"/>
      <c r="E276" s="122"/>
      <c r="F276" s="122"/>
      <c r="G276" s="123"/>
      <c r="H276" s="30" t="s">
        <v>5</v>
      </c>
      <c r="I276" s="52"/>
      <c r="J276" s="53"/>
      <c r="K276" s="53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0"/>
    </row>
    <row r="277" spans="1:23" s="29" customFormat="1" ht="7.5" customHeight="1">
      <c r="A277" s="92" t="s">
        <v>402</v>
      </c>
      <c r="B277" s="93"/>
      <c r="C277" s="127" t="s">
        <v>425</v>
      </c>
      <c r="D277" s="128"/>
      <c r="E277" s="128"/>
      <c r="F277" s="128"/>
      <c r="G277" s="129"/>
      <c r="H277" s="30" t="s">
        <v>5</v>
      </c>
      <c r="I277" s="52"/>
      <c r="J277" s="53"/>
      <c r="K277" s="53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0"/>
    </row>
    <row r="278" spans="1:23" s="29" customFormat="1" ht="7.5" customHeight="1">
      <c r="A278" s="92" t="s">
        <v>403</v>
      </c>
      <c r="B278" s="93"/>
      <c r="C278" s="87" t="s">
        <v>433</v>
      </c>
      <c r="D278" s="88"/>
      <c r="E278" s="88"/>
      <c r="F278" s="88"/>
      <c r="G278" s="89"/>
      <c r="H278" s="30" t="s">
        <v>5</v>
      </c>
      <c r="I278" s="52">
        <f>1.388+21.208+1.197+0.146+1.777</f>
        <v>25.715999999999998</v>
      </c>
      <c r="J278" s="53"/>
      <c r="K278" s="53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0"/>
    </row>
    <row r="279" spans="1:23" s="29" customFormat="1" ht="7.5" customHeight="1">
      <c r="A279" s="92" t="s">
        <v>404</v>
      </c>
      <c r="B279" s="93"/>
      <c r="C279" s="121" t="s">
        <v>425</v>
      </c>
      <c r="D279" s="122"/>
      <c r="E279" s="122"/>
      <c r="F279" s="122"/>
      <c r="G279" s="123"/>
      <c r="H279" s="30" t="s">
        <v>5</v>
      </c>
      <c r="I279" s="52"/>
      <c r="J279" s="53"/>
      <c r="K279" s="53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0"/>
    </row>
    <row r="280" spans="1:23" s="61" customFormat="1" ht="7.5" customHeight="1">
      <c r="A280" s="142" t="s">
        <v>405</v>
      </c>
      <c r="B280" s="143"/>
      <c r="C280" s="170" t="s">
        <v>434</v>
      </c>
      <c r="D280" s="171"/>
      <c r="E280" s="171"/>
      <c r="F280" s="171"/>
      <c r="G280" s="172"/>
      <c r="H280" s="73" t="s">
        <v>5</v>
      </c>
      <c r="I280" s="74">
        <v>671.289</v>
      </c>
      <c r="J280" s="75">
        <v>604.474</v>
      </c>
      <c r="K280" s="75">
        <v>160</v>
      </c>
      <c r="L280" s="75">
        <v>605</v>
      </c>
      <c r="M280" s="76"/>
      <c r="N280" s="75">
        <v>607</v>
      </c>
      <c r="O280" s="76"/>
      <c r="P280" s="75">
        <v>600</v>
      </c>
      <c r="Q280" s="76"/>
      <c r="R280" s="75">
        <v>603</v>
      </c>
      <c r="S280" s="76"/>
      <c r="T280" s="75">
        <v>607</v>
      </c>
      <c r="U280" s="76"/>
      <c r="V280" s="76"/>
      <c r="W280" s="73"/>
    </row>
    <row r="281" spans="1:23" s="29" customFormat="1" ht="7.5" customHeight="1">
      <c r="A281" s="92" t="s">
        <v>406</v>
      </c>
      <c r="B281" s="93"/>
      <c r="C281" s="87" t="s">
        <v>435</v>
      </c>
      <c r="D281" s="88"/>
      <c r="E281" s="88"/>
      <c r="F281" s="88"/>
      <c r="G281" s="89"/>
      <c r="H281" s="30" t="s">
        <v>5</v>
      </c>
      <c r="I281" s="52"/>
      <c r="J281" s="53"/>
      <c r="K281" s="53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0"/>
    </row>
    <row r="282" spans="1:23" s="29" customFormat="1" ht="7.5" customHeight="1">
      <c r="A282" s="92" t="s">
        <v>407</v>
      </c>
      <c r="B282" s="93"/>
      <c r="C282" s="121" t="s">
        <v>425</v>
      </c>
      <c r="D282" s="122"/>
      <c r="E282" s="122"/>
      <c r="F282" s="122"/>
      <c r="G282" s="123"/>
      <c r="H282" s="30" t="s">
        <v>5</v>
      </c>
      <c r="I282" s="52"/>
      <c r="J282" s="53"/>
      <c r="K282" s="53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0"/>
    </row>
    <row r="283" spans="1:23" s="29" customFormat="1" ht="7.5" customHeight="1">
      <c r="A283" s="92" t="s">
        <v>408</v>
      </c>
      <c r="B283" s="93"/>
      <c r="C283" s="87" t="s">
        <v>436</v>
      </c>
      <c r="D283" s="88"/>
      <c r="E283" s="88"/>
      <c r="F283" s="88"/>
      <c r="G283" s="89"/>
      <c r="H283" s="30" t="s">
        <v>5</v>
      </c>
      <c r="I283" s="52">
        <v>76.9</v>
      </c>
      <c r="J283" s="53"/>
      <c r="K283" s="53">
        <v>45</v>
      </c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0"/>
    </row>
    <row r="284" spans="1:23" s="29" customFormat="1" ht="7.5" customHeight="1">
      <c r="A284" s="92" t="s">
        <v>409</v>
      </c>
      <c r="B284" s="93"/>
      <c r="C284" s="121" t="s">
        <v>275</v>
      </c>
      <c r="D284" s="122"/>
      <c r="E284" s="122"/>
      <c r="F284" s="122"/>
      <c r="G284" s="123"/>
      <c r="H284" s="30" t="s">
        <v>5</v>
      </c>
      <c r="I284" s="52"/>
      <c r="J284" s="53"/>
      <c r="K284" s="53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0"/>
    </row>
    <row r="285" spans="1:23" s="29" customFormat="1" ht="7.5" customHeight="1">
      <c r="A285" s="92" t="s">
        <v>410</v>
      </c>
      <c r="B285" s="93"/>
      <c r="C285" s="127" t="s">
        <v>425</v>
      </c>
      <c r="D285" s="128"/>
      <c r="E285" s="128"/>
      <c r="F285" s="128"/>
      <c r="G285" s="129"/>
      <c r="H285" s="30" t="s">
        <v>5</v>
      </c>
      <c r="I285" s="52"/>
      <c r="J285" s="53"/>
      <c r="K285" s="53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0"/>
    </row>
    <row r="286" spans="1:23" s="29" customFormat="1" ht="7.5" customHeight="1">
      <c r="A286" s="92" t="s">
        <v>411</v>
      </c>
      <c r="B286" s="93"/>
      <c r="C286" s="121" t="s">
        <v>437</v>
      </c>
      <c r="D286" s="122"/>
      <c r="E286" s="122"/>
      <c r="F286" s="122"/>
      <c r="G286" s="123"/>
      <c r="H286" s="30" t="s">
        <v>5</v>
      </c>
      <c r="I286" s="52"/>
      <c r="J286" s="53"/>
      <c r="K286" s="53">
        <v>45</v>
      </c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0"/>
    </row>
    <row r="287" spans="1:23" s="29" customFormat="1" ht="7.5" customHeight="1">
      <c r="A287" s="92" t="s">
        <v>412</v>
      </c>
      <c r="B287" s="93"/>
      <c r="C287" s="127" t="s">
        <v>425</v>
      </c>
      <c r="D287" s="128"/>
      <c r="E287" s="128"/>
      <c r="F287" s="128"/>
      <c r="G287" s="129"/>
      <c r="H287" s="30" t="s">
        <v>5</v>
      </c>
      <c r="I287" s="52"/>
      <c r="J287" s="53"/>
      <c r="K287" s="53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0"/>
    </row>
    <row r="288" spans="1:23" s="29" customFormat="1" ht="16.5" customHeight="1">
      <c r="A288" s="92" t="s">
        <v>413</v>
      </c>
      <c r="B288" s="93"/>
      <c r="C288" s="87" t="s">
        <v>438</v>
      </c>
      <c r="D288" s="88"/>
      <c r="E288" s="88"/>
      <c r="F288" s="88"/>
      <c r="G288" s="89"/>
      <c r="H288" s="30" t="s">
        <v>5</v>
      </c>
      <c r="I288" s="52">
        <v>6.4</v>
      </c>
      <c r="J288" s="53"/>
      <c r="K288" s="53">
        <v>7</v>
      </c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0"/>
    </row>
    <row r="289" spans="1:23" s="29" customFormat="1" ht="7.5" customHeight="1">
      <c r="A289" s="92" t="s">
        <v>439</v>
      </c>
      <c r="B289" s="93"/>
      <c r="C289" s="121" t="s">
        <v>425</v>
      </c>
      <c r="D289" s="122"/>
      <c r="E289" s="122"/>
      <c r="F289" s="122"/>
      <c r="G289" s="123"/>
      <c r="H289" s="30" t="s">
        <v>5</v>
      </c>
      <c r="I289" s="52"/>
      <c r="J289" s="53"/>
      <c r="K289" s="53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0"/>
    </row>
    <row r="290" spans="1:23" s="29" customFormat="1" ht="7.5" customHeight="1">
      <c r="A290" s="92" t="s">
        <v>440</v>
      </c>
      <c r="B290" s="93"/>
      <c r="C290" s="87" t="s">
        <v>452</v>
      </c>
      <c r="D290" s="88"/>
      <c r="E290" s="88"/>
      <c r="F290" s="88"/>
      <c r="G290" s="89"/>
      <c r="H290" s="30" t="s">
        <v>5</v>
      </c>
      <c r="I290" s="52"/>
      <c r="J290" s="53"/>
      <c r="K290" s="53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0"/>
    </row>
    <row r="291" spans="1:23" s="29" customFormat="1" ht="7.5" customHeight="1">
      <c r="A291" s="92" t="s">
        <v>441</v>
      </c>
      <c r="B291" s="93"/>
      <c r="C291" s="121" t="s">
        <v>425</v>
      </c>
      <c r="D291" s="122"/>
      <c r="E291" s="122"/>
      <c r="F291" s="122"/>
      <c r="G291" s="123"/>
      <c r="H291" s="30" t="s">
        <v>5</v>
      </c>
      <c r="I291" s="52"/>
      <c r="J291" s="53"/>
      <c r="K291" s="53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0"/>
    </row>
    <row r="292" spans="1:23" s="29" customFormat="1" ht="7.5" customHeight="1">
      <c r="A292" s="92" t="s">
        <v>442</v>
      </c>
      <c r="B292" s="93"/>
      <c r="C292" s="87" t="s">
        <v>453</v>
      </c>
      <c r="D292" s="88"/>
      <c r="E292" s="88"/>
      <c r="F292" s="88"/>
      <c r="G292" s="89"/>
      <c r="H292" s="30" t="s">
        <v>5</v>
      </c>
      <c r="I292" s="52">
        <v>12.9</v>
      </c>
      <c r="J292" s="53"/>
      <c r="K292" s="53">
        <v>16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0"/>
    </row>
    <row r="293" spans="1:23" s="29" customFormat="1" ht="7.5" customHeight="1">
      <c r="A293" s="92" t="s">
        <v>443</v>
      </c>
      <c r="B293" s="93"/>
      <c r="C293" s="121" t="s">
        <v>425</v>
      </c>
      <c r="D293" s="122"/>
      <c r="E293" s="122"/>
      <c r="F293" s="122"/>
      <c r="G293" s="123"/>
      <c r="H293" s="30" t="s">
        <v>5</v>
      </c>
      <c r="I293" s="52"/>
      <c r="J293" s="53"/>
      <c r="K293" s="53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0"/>
    </row>
    <row r="294" spans="1:23" s="29" customFormat="1" ht="7.5" customHeight="1">
      <c r="A294" s="92" t="s">
        <v>444</v>
      </c>
      <c r="B294" s="93"/>
      <c r="C294" s="87" t="s">
        <v>454</v>
      </c>
      <c r="D294" s="88"/>
      <c r="E294" s="88"/>
      <c r="F294" s="88"/>
      <c r="G294" s="89"/>
      <c r="H294" s="30" t="s">
        <v>5</v>
      </c>
      <c r="I294" s="52"/>
      <c r="J294" s="53"/>
      <c r="K294" s="53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0"/>
    </row>
    <row r="295" spans="1:23" s="29" customFormat="1" ht="7.5" customHeight="1">
      <c r="A295" s="92" t="s">
        <v>445</v>
      </c>
      <c r="B295" s="93"/>
      <c r="C295" s="121" t="s">
        <v>425</v>
      </c>
      <c r="D295" s="122"/>
      <c r="E295" s="122"/>
      <c r="F295" s="122"/>
      <c r="G295" s="123"/>
      <c r="H295" s="30" t="s">
        <v>5</v>
      </c>
      <c r="I295" s="52"/>
      <c r="J295" s="53"/>
      <c r="K295" s="53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0"/>
    </row>
    <row r="296" spans="1:23" s="29" customFormat="1" ht="7.5" customHeight="1">
      <c r="A296" s="92" t="s">
        <v>446</v>
      </c>
      <c r="B296" s="93"/>
      <c r="C296" s="87" t="s">
        <v>455</v>
      </c>
      <c r="D296" s="88"/>
      <c r="E296" s="88"/>
      <c r="F296" s="88"/>
      <c r="G296" s="89"/>
      <c r="H296" s="30" t="s">
        <v>5</v>
      </c>
      <c r="I296" s="52">
        <v>343.278</v>
      </c>
      <c r="J296" s="53"/>
      <c r="K296" s="53">
        <v>90</v>
      </c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0"/>
    </row>
    <row r="297" spans="1:23" s="29" customFormat="1" ht="7.5" customHeight="1">
      <c r="A297" s="92" t="s">
        <v>447</v>
      </c>
      <c r="B297" s="93"/>
      <c r="C297" s="121" t="s">
        <v>425</v>
      </c>
      <c r="D297" s="122"/>
      <c r="E297" s="122"/>
      <c r="F297" s="122"/>
      <c r="G297" s="123"/>
      <c r="H297" s="30" t="s">
        <v>5</v>
      </c>
      <c r="I297" s="52"/>
      <c r="J297" s="53"/>
      <c r="K297" s="53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0"/>
    </row>
    <row r="298" spans="1:23" s="29" customFormat="1" ht="16.5" customHeight="1">
      <c r="A298" s="92" t="s">
        <v>448</v>
      </c>
      <c r="B298" s="93"/>
      <c r="C298" s="87" t="s">
        <v>456</v>
      </c>
      <c r="D298" s="88"/>
      <c r="E298" s="88"/>
      <c r="F298" s="88"/>
      <c r="G298" s="89"/>
      <c r="H298" s="30" t="s">
        <v>5</v>
      </c>
      <c r="I298" s="52"/>
      <c r="J298" s="53"/>
      <c r="K298" s="53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0"/>
    </row>
    <row r="299" spans="1:23" s="29" customFormat="1" ht="7.5" customHeight="1">
      <c r="A299" s="92" t="s">
        <v>449</v>
      </c>
      <c r="B299" s="93"/>
      <c r="C299" s="121" t="s">
        <v>425</v>
      </c>
      <c r="D299" s="122"/>
      <c r="E299" s="122"/>
      <c r="F299" s="122"/>
      <c r="G299" s="123"/>
      <c r="H299" s="30" t="s">
        <v>5</v>
      </c>
      <c r="I299" s="52"/>
      <c r="J299" s="53"/>
      <c r="K299" s="53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0"/>
    </row>
    <row r="300" spans="1:23" s="29" customFormat="1" ht="7.5" customHeight="1">
      <c r="A300" s="92" t="s">
        <v>450</v>
      </c>
      <c r="B300" s="93"/>
      <c r="C300" s="87" t="s">
        <v>457</v>
      </c>
      <c r="D300" s="88"/>
      <c r="E300" s="88"/>
      <c r="F300" s="88"/>
      <c r="G300" s="89"/>
      <c r="H300" s="30" t="s">
        <v>5</v>
      </c>
      <c r="I300" s="52">
        <f>1.249+313.862-76.9-6.4</f>
        <v>231.81100000000004</v>
      </c>
      <c r="J300" s="53"/>
      <c r="K300" s="53">
        <v>47</v>
      </c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0"/>
    </row>
    <row r="301" spans="1:23" s="29" customFormat="1" ht="7.5" customHeight="1">
      <c r="A301" s="92" t="s">
        <v>451</v>
      </c>
      <c r="B301" s="93"/>
      <c r="C301" s="121" t="s">
        <v>425</v>
      </c>
      <c r="D301" s="122"/>
      <c r="E301" s="122"/>
      <c r="F301" s="122"/>
      <c r="G301" s="123"/>
      <c r="H301" s="30" t="s">
        <v>5</v>
      </c>
      <c r="I301" s="52"/>
      <c r="J301" s="53"/>
      <c r="K301" s="53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0"/>
    </row>
    <row r="302" spans="1:23" s="29" customFormat="1" ht="16.5" customHeight="1">
      <c r="A302" s="92" t="s">
        <v>458</v>
      </c>
      <c r="B302" s="93"/>
      <c r="C302" s="106" t="s">
        <v>471</v>
      </c>
      <c r="D302" s="107"/>
      <c r="E302" s="107"/>
      <c r="F302" s="107"/>
      <c r="G302" s="108"/>
      <c r="H302" s="30" t="s">
        <v>482</v>
      </c>
      <c r="I302" s="52"/>
      <c r="J302" s="53"/>
      <c r="K302" s="53">
        <v>1.44</v>
      </c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0"/>
    </row>
    <row r="303" spans="1:23" s="29" customFormat="1" ht="7.5" customHeight="1">
      <c r="A303" s="92" t="s">
        <v>459</v>
      </c>
      <c r="B303" s="93"/>
      <c r="C303" s="87" t="s">
        <v>472</v>
      </c>
      <c r="D303" s="88"/>
      <c r="E303" s="88"/>
      <c r="F303" s="88"/>
      <c r="G303" s="89"/>
      <c r="H303" s="30" t="s">
        <v>482</v>
      </c>
      <c r="I303" s="52"/>
      <c r="J303" s="53"/>
      <c r="K303" s="53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0"/>
    </row>
    <row r="304" spans="1:23" s="29" customFormat="1" ht="16.5" customHeight="1">
      <c r="A304" s="92" t="s">
        <v>460</v>
      </c>
      <c r="B304" s="93"/>
      <c r="C304" s="87" t="s">
        <v>473</v>
      </c>
      <c r="D304" s="88"/>
      <c r="E304" s="88"/>
      <c r="F304" s="88"/>
      <c r="G304" s="89"/>
      <c r="H304" s="30" t="s">
        <v>482</v>
      </c>
      <c r="I304" s="52"/>
      <c r="J304" s="53"/>
      <c r="K304" s="53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0"/>
    </row>
    <row r="305" spans="1:23" s="29" customFormat="1" ht="16.5" customHeight="1">
      <c r="A305" s="92" t="s">
        <v>461</v>
      </c>
      <c r="B305" s="93"/>
      <c r="C305" s="87" t="s">
        <v>474</v>
      </c>
      <c r="D305" s="88"/>
      <c r="E305" s="88"/>
      <c r="F305" s="88"/>
      <c r="G305" s="89"/>
      <c r="H305" s="30" t="s">
        <v>482</v>
      </c>
      <c r="I305" s="52"/>
      <c r="J305" s="53"/>
      <c r="K305" s="53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0"/>
    </row>
    <row r="306" spans="1:23" s="29" customFormat="1" ht="16.5" customHeight="1">
      <c r="A306" s="92" t="s">
        <v>462</v>
      </c>
      <c r="B306" s="93"/>
      <c r="C306" s="87" t="s">
        <v>475</v>
      </c>
      <c r="D306" s="88"/>
      <c r="E306" s="88"/>
      <c r="F306" s="88"/>
      <c r="G306" s="89"/>
      <c r="H306" s="30" t="s">
        <v>482</v>
      </c>
      <c r="I306" s="52"/>
      <c r="J306" s="53"/>
      <c r="K306" s="53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0"/>
    </row>
    <row r="307" spans="1:23" s="29" customFormat="1" ht="7.5" customHeight="1">
      <c r="A307" s="92" t="s">
        <v>463</v>
      </c>
      <c r="B307" s="93"/>
      <c r="C307" s="87" t="s">
        <v>476</v>
      </c>
      <c r="D307" s="88"/>
      <c r="E307" s="88"/>
      <c r="F307" s="88"/>
      <c r="G307" s="89"/>
      <c r="H307" s="30" t="s">
        <v>482</v>
      </c>
      <c r="I307" s="52"/>
      <c r="J307" s="53"/>
      <c r="K307" s="53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0"/>
    </row>
    <row r="308" spans="1:23" s="29" customFormat="1" ht="7.5" customHeight="1">
      <c r="A308" s="92" t="s">
        <v>464</v>
      </c>
      <c r="B308" s="93"/>
      <c r="C308" s="87" t="s">
        <v>477</v>
      </c>
      <c r="D308" s="88"/>
      <c r="E308" s="88"/>
      <c r="F308" s="88"/>
      <c r="G308" s="89"/>
      <c r="H308" s="30" t="s">
        <v>482</v>
      </c>
      <c r="I308" s="52"/>
      <c r="J308" s="53"/>
      <c r="K308" s="53">
        <v>1.44</v>
      </c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0"/>
    </row>
    <row r="309" spans="1:23" s="29" customFormat="1" ht="7.5" customHeight="1">
      <c r="A309" s="92" t="s">
        <v>465</v>
      </c>
      <c r="B309" s="93"/>
      <c r="C309" s="87" t="s">
        <v>478</v>
      </c>
      <c r="D309" s="88"/>
      <c r="E309" s="88"/>
      <c r="F309" s="88"/>
      <c r="G309" s="89"/>
      <c r="H309" s="30" t="s">
        <v>482</v>
      </c>
      <c r="I309" s="52"/>
      <c r="J309" s="53"/>
      <c r="K309" s="53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0"/>
    </row>
    <row r="310" spans="1:23" s="29" customFormat="1" ht="7.5" customHeight="1">
      <c r="A310" s="92" t="s">
        <v>466</v>
      </c>
      <c r="B310" s="93"/>
      <c r="C310" s="87" t="s">
        <v>479</v>
      </c>
      <c r="D310" s="88"/>
      <c r="E310" s="88"/>
      <c r="F310" s="88"/>
      <c r="G310" s="89"/>
      <c r="H310" s="30" t="s">
        <v>482</v>
      </c>
      <c r="I310" s="52"/>
      <c r="J310" s="53"/>
      <c r="K310" s="53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0"/>
    </row>
    <row r="311" spans="1:23" s="29" customFormat="1" ht="7.5" customHeight="1">
      <c r="A311" s="92" t="s">
        <v>467</v>
      </c>
      <c r="B311" s="93"/>
      <c r="C311" s="87" t="s">
        <v>480</v>
      </c>
      <c r="D311" s="88"/>
      <c r="E311" s="88"/>
      <c r="F311" s="88"/>
      <c r="G311" s="89"/>
      <c r="H311" s="30" t="s">
        <v>482</v>
      </c>
      <c r="I311" s="52"/>
      <c r="J311" s="53"/>
      <c r="K311" s="53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0"/>
    </row>
    <row r="312" spans="1:23" s="29" customFormat="1" ht="16.5" customHeight="1">
      <c r="A312" s="92" t="s">
        <v>468</v>
      </c>
      <c r="B312" s="93"/>
      <c r="C312" s="87" t="s">
        <v>679</v>
      </c>
      <c r="D312" s="88"/>
      <c r="E312" s="88"/>
      <c r="F312" s="88"/>
      <c r="G312" s="89"/>
      <c r="H312" s="30" t="s">
        <v>482</v>
      </c>
      <c r="I312" s="52"/>
      <c r="J312" s="53"/>
      <c r="K312" s="53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0"/>
    </row>
    <row r="313" spans="1:23" s="29" customFormat="1" ht="7.5" customHeight="1">
      <c r="A313" s="92" t="s">
        <v>469</v>
      </c>
      <c r="B313" s="93"/>
      <c r="C313" s="121" t="s">
        <v>86</v>
      </c>
      <c r="D313" s="122"/>
      <c r="E313" s="122"/>
      <c r="F313" s="122"/>
      <c r="G313" s="123"/>
      <c r="H313" s="30" t="s">
        <v>482</v>
      </c>
      <c r="I313" s="52"/>
      <c r="J313" s="53"/>
      <c r="K313" s="53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0"/>
    </row>
    <row r="314" spans="1:23" s="29" customFormat="1" ht="9" customHeight="1" thickBot="1">
      <c r="A314" s="109" t="s">
        <v>470</v>
      </c>
      <c r="B314" s="110"/>
      <c r="C314" s="173" t="s">
        <v>87</v>
      </c>
      <c r="D314" s="174"/>
      <c r="E314" s="174"/>
      <c r="F314" s="174"/>
      <c r="G314" s="175"/>
      <c r="H314" s="36" t="s">
        <v>482</v>
      </c>
      <c r="I314" s="56"/>
      <c r="J314" s="57"/>
      <c r="K314" s="57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6"/>
    </row>
    <row r="315" spans="1:23" s="29" customFormat="1" ht="10.5" customHeight="1" thickBot="1">
      <c r="A315" s="139" t="s">
        <v>481</v>
      </c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1"/>
    </row>
    <row r="316" spans="1:23" s="29" customFormat="1" ht="9.75" customHeight="1">
      <c r="A316" s="92" t="s">
        <v>486</v>
      </c>
      <c r="B316" s="93"/>
      <c r="C316" s="118" t="s">
        <v>487</v>
      </c>
      <c r="D316" s="119"/>
      <c r="E316" s="119"/>
      <c r="F316" s="119"/>
      <c r="G316" s="120"/>
      <c r="H316" s="30" t="s">
        <v>483</v>
      </c>
      <c r="I316" s="31" t="s">
        <v>488</v>
      </c>
      <c r="J316" s="32" t="s">
        <v>488</v>
      </c>
      <c r="K316" s="32" t="s">
        <v>488</v>
      </c>
      <c r="L316" s="32" t="s">
        <v>488</v>
      </c>
      <c r="M316" s="32" t="s">
        <v>488</v>
      </c>
      <c r="N316" s="32" t="s">
        <v>488</v>
      </c>
      <c r="O316" s="32" t="s">
        <v>488</v>
      </c>
      <c r="P316" s="32" t="s">
        <v>488</v>
      </c>
      <c r="Q316" s="32" t="s">
        <v>488</v>
      </c>
      <c r="R316" s="32" t="s">
        <v>488</v>
      </c>
      <c r="S316" s="32" t="s">
        <v>488</v>
      </c>
      <c r="T316" s="32" t="s">
        <v>488</v>
      </c>
      <c r="U316" s="32" t="s">
        <v>488</v>
      </c>
      <c r="V316" s="32" t="s">
        <v>488</v>
      </c>
      <c r="W316" s="30" t="s">
        <v>488</v>
      </c>
    </row>
    <row r="317" spans="1:23" s="29" customFormat="1" ht="8.25" customHeight="1">
      <c r="A317" s="92" t="s">
        <v>489</v>
      </c>
      <c r="B317" s="93"/>
      <c r="C317" s="106" t="s">
        <v>495</v>
      </c>
      <c r="D317" s="107"/>
      <c r="E317" s="107"/>
      <c r="F317" s="107"/>
      <c r="G317" s="108"/>
      <c r="H317" s="30" t="s">
        <v>484</v>
      </c>
      <c r="I317" s="31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0"/>
    </row>
    <row r="318" spans="1:23" s="29" customFormat="1" ht="8.25" customHeight="1">
      <c r="A318" s="92" t="s">
        <v>490</v>
      </c>
      <c r="B318" s="93"/>
      <c r="C318" s="106" t="s">
        <v>496</v>
      </c>
      <c r="D318" s="107"/>
      <c r="E318" s="107"/>
      <c r="F318" s="107"/>
      <c r="G318" s="108"/>
      <c r="H318" s="30" t="s">
        <v>485</v>
      </c>
      <c r="I318" s="31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0"/>
    </row>
    <row r="319" spans="1:23" s="29" customFormat="1" ht="8.25" customHeight="1">
      <c r="A319" s="92" t="s">
        <v>491</v>
      </c>
      <c r="B319" s="93"/>
      <c r="C319" s="106" t="s">
        <v>497</v>
      </c>
      <c r="D319" s="107"/>
      <c r="E319" s="107"/>
      <c r="F319" s="107"/>
      <c r="G319" s="108"/>
      <c r="H319" s="30" t="s">
        <v>484</v>
      </c>
      <c r="I319" s="31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0"/>
    </row>
    <row r="320" spans="1:23" s="29" customFormat="1" ht="8.25" customHeight="1">
      <c r="A320" s="92" t="s">
        <v>492</v>
      </c>
      <c r="B320" s="93"/>
      <c r="C320" s="106" t="s">
        <v>498</v>
      </c>
      <c r="D320" s="107"/>
      <c r="E320" s="107"/>
      <c r="F320" s="107"/>
      <c r="G320" s="108"/>
      <c r="H320" s="30" t="s">
        <v>485</v>
      </c>
      <c r="I320" s="3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0"/>
    </row>
    <row r="321" spans="1:23" s="29" customFormat="1" ht="8.25" customHeight="1">
      <c r="A321" s="92" t="s">
        <v>493</v>
      </c>
      <c r="B321" s="93"/>
      <c r="C321" s="106" t="s">
        <v>499</v>
      </c>
      <c r="D321" s="107"/>
      <c r="E321" s="107"/>
      <c r="F321" s="107"/>
      <c r="G321" s="108"/>
      <c r="H321" s="30" t="s">
        <v>506</v>
      </c>
      <c r="I321" s="3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0"/>
    </row>
    <row r="322" spans="1:23" s="29" customFormat="1" ht="8.25" customHeight="1">
      <c r="A322" s="92" t="s">
        <v>494</v>
      </c>
      <c r="B322" s="93"/>
      <c r="C322" s="106" t="s">
        <v>500</v>
      </c>
      <c r="D322" s="107"/>
      <c r="E322" s="107"/>
      <c r="F322" s="107"/>
      <c r="G322" s="108"/>
      <c r="H322" s="30" t="s">
        <v>483</v>
      </c>
      <c r="I322" s="31" t="s">
        <v>488</v>
      </c>
      <c r="J322" s="32" t="s">
        <v>488</v>
      </c>
      <c r="K322" s="32" t="s">
        <v>488</v>
      </c>
      <c r="L322" s="32" t="s">
        <v>488</v>
      </c>
      <c r="M322" s="32" t="s">
        <v>488</v>
      </c>
      <c r="N322" s="32" t="s">
        <v>488</v>
      </c>
      <c r="O322" s="32" t="s">
        <v>488</v>
      </c>
      <c r="P322" s="32" t="s">
        <v>488</v>
      </c>
      <c r="Q322" s="32" t="s">
        <v>488</v>
      </c>
      <c r="R322" s="32" t="s">
        <v>488</v>
      </c>
      <c r="S322" s="32" t="s">
        <v>488</v>
      </c>
      <c r="T322" s="32" t="s">
        <v>488</v>
      </c>
      <c r="U322" s="32" t="s">
        <v>488</v>
      </c>
      <c r="V322" s="32" t="s">
        <v>488</v>
      </c>
      <c r="W322" s="30" t="s">
        <v>488</v>
      </c>
    </row>
    <row r="323" spans="1:23" s="29" customFormat="1" ht="7.5" customHeight="1">
      <c r="A323" s="92" t="s">
        <v>501</v>
      </c>
      <c r="B323" s="93"/>
      <c r="C323" s="87" t="s">
        <v>503</v>
      </c>
      <c r="D323" s="88"/>
      <c r="E323" s="88"/>
      <c r="F323" s="88"/>
      <c r="G323" s="89"/>
      <c r="H323" s="30" t="s">
        <v>506</v>
      </c>
      <c r="I323" s="3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0"/>
    </row>
    <row r="324" spans="1:23" s="29" customFormat="1" ht="7.5" customHeight="1">
      <c r="A324" s="92" t="s">
        <v>502</v>
      </c>
      <c r="B324" s="93"/>
      <c r="C324" s="87" t="s">
        <v>504</v>
      </c>
      <c r="D324" s="88"/>
      <c r="E324" s="88"/>
      <c r="F324" s="88"/>
      <c r="G324" s="89"/>
      <c r="H324" s="30" t="s">
        <v>505</v>
      </c>
      <c r="I324" s="3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0"/>
    </row>
    <row r="325" spans="1:23" s="29" customFormat="1" ht="8.25" customHeight="1">
      <c r="A325" s="92" t="s">
        <v>507</v>
      </c>
      <c r="B325" s="93"/>
      <c r="C325" s="106" t="s">
        <v>511</v>
      </c>
      <c r="D325" s="107"/>
      <c r="E325" s="107"/>
      <c r="F325" s="107"/>
      <c r="G325" s="108"/>
      <c r="H325" s="30" t="s">
        <v>483</v>
      </c>
      <c r="I325" s="31" t="s">
        <v>488</v>
      </c>
      <c r="J325" s="32" t="s">
        <v>488</v>
      </c>
      <c r="K325" s="32" t="s">
        <v>488</v>
      </c>
      <c r="L325" s="32" t="s">
        <v>488</v>
      </c>
      <c r="M325" s="32" t="s">
        <v>488</v>
      </c>
      <c r="N325" s="32" t="s">
        <v>488</v>
      </c>
      <c r="O325" s="32" t="s">
        <v>488</v>
      </c>
      <c r="P325" s="32" t="s">
        <v>488</v>
      </c>
      <c r="Q325" s="32" t="s">
        <v>488</v>
      </c>
      <c r="R325" s="32" t="s">
        <v>488</v>
      </c>
      <c r="S325" s="32" t="s">
        <v>488</v>
      </c>
      <c r="T325" s="32" t="s">
        <v>488</v>
      </c>
      <c r="U325" s="32" t="s">
        <v>488</v>
      </c>
      <c r="V325" s="32" t="s">
        <v>488</v>
      </c>
      <c r="W325" s="30" t="s">
        <v>488</v>
      </c>
    </row>
    <row r="326" spans="1:23" s="29" customFormat="1" ht="7.5" customHeight="1">
      <c r="A326" s="92" t="s">
        <v>508</v>
      </c>
      <c r="B326" s="93"/>
      <c r="C326" s="87" t="s">
        <v>503</v>
      </c>
      <c r="D326" s="88"/>
      <c r="E326" s="88"/>
      <c r="F326" s="88"/>
      <c r="G326" s="89"/>
      <c r="H326" s="30" t="s">
        <v>506</v>
      </c>
      <c r="I326" s="3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0"/>
    </row>
    <row r="327" spans="1:23" s="29" customFormat="1" ht="7.5" customHeight="1">
      <c r="A327" s="92" t="s">
        <v>509</v>
      </c>
      <c r="B327" s="93"/>
      <c r="C327" s="87" t="s">
        <v>512</v>
      </c>
      <c r="D327" s="88"/>
      <c r="E327" s="88"/>
      <c r="F327" s="88"/>
      <c r="G327" s="89"/>
      <c r="H327" s="30" t="s">
        <v>484</v>
      </c>
      <c r="I327" s="3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0"/>
    </row>
    <row r="328" spans="1:23" s="29" customFormat="1" ht="7.5" customHeight="1">
      <c r="A328" s="92" t="s">
        <v>510</v>
      </c>
      <c r="B328" s="93"/>
      <c r="C328" s="87" t="s">
        <v>504</v>
      </c>
      <c r="D328" s="88"/>
      <c r="E328" s="88"/>
      <c r="F328" s="88"/>
      <c r="G328" s="89"/>
      <c r="H328" s="30" t="s">
        <v>505</v>
      </c>
      <c r="I328" s="3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0"/>
    </row>
    <row r="329" spans="1:23" s="29" customFormat="1" ht="8.25" customHeight="1">
      <c r="A329" s="92" t="s">
        <v>513</v>
      </c>
      <c r="B329" s="93"/>
      <c r="C329" s="106" t="s">
        <v>516</v>
      </c>
      <c r="D329" s="107"/>
      <c r="E329" s="107"/>
      <c r="F329" s="107"/>
      <c r="G329" s="108"/>
      <c r="H329" s="30" t="s">
        <v>483</v>
      </c>
      <c r="I329" s="31" t="s">
        <v>488</v>
      </c>
      <c r="J329" s="32" t="s">
        <v>488</v>
      </c>
      <c r="K329" s="32" t="s">
        <v>488</v>
      </c>
      <c r="L329" s="32" t="s">
        <v>488</v>
      </c>
      <c r="M329" s="32" t="s">
        <v>488</v>
      </c>
      <c r="N329" s="32" t="s">
        <v>488</v>
      </c>
      <c r="O329" s="32" t="s">
        <v>488</v>
      </c>
      <c r="P329" s="32" t="s">
        <v>488</v>
      </c>
      <c r="Q329" s="32" t="s">
        <v>488</v>
      </c>
      <c r="R329" s="32" t="s">
        <v>488</v>
      </c>
      <c r="S329" s="32" t="s">
        <v>488</v>
      </c>
      <c r="T329" s="32" t="s">
        <v>488</v>
      </c>
      <c r="U329" s="32" t="s">
        <v>488</v>
      </c>
      <c r="V329" s="32" t="s">
        <v>488</v>
      </c>
      <c r="W329" s="30" t="s">
        <v>488</v>
      </c>
    </row>
    <row r="330" spans="1:23" s="29" customFormat="1" ht="7.5" customHeight="1">
      <c r="A330" s="92" t="s">
        <v>514</v>
      </c>
      <c r="B330" s="93"/>
      <c r="C330" s="87" t="s">
        <v>503</v>
      </c>
      <c r="D330" s="88"/>
      <c r="E330" s="88"/>
      <c r="F330" s="88"/>
      <c r="G330" s="89"/>
      <c r="H330" s="30" t="s">
        <v>506</v>
      </c>
      <c r="I330" s="3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0"/>
    </row>
    <row r="331" spans="1:23" s="29" customFormat="1" ht="7.5" customHeight="1">
      <c r="A331" s="92" t="s">
        <v>515</v>
      </c>
      <c r="B331" s="93"/>
      <c r="C331" s="87" t="s">
        <v>504</v>
      </c>
      <c r="D331" s="88"/>
      <c r="E331" s="88"/>
      <c r="F331" s="88"/>
      <c r="G331" s="89"/>
      <c r="H331" s="30" t="s">
        <v>505</v>
      </c>
      <c r="I331" s="3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0"/>
    </row>
    <row r="332" spans="1:23" s="29" customFormat="1" ht="8.25" customHeight="1">
      <c r="A332" s="92" t="s">
        <v>517</v>
      </c>
      <c r="B332" s="93"/>
      <c r="C332" s="106" t="s">
        <v>680</v>
      </c>
      <c r="D332" s="107"/>
      <c r="E332" s="107"/>
      <c r="F332" s="107"/>
      <c r="G332" s="108"/>
      <c r="H332" s="30" t="s">
        <v>483</v>
      </c>
      <c r="I332" s="31" t="s">
        <v>488</v>
      </c>
      <c r="J332" s="32" t="s">
        <v>488</v>
      </c>
      <c r="K332" s="32" t="s">
        <v>488</v>
      </c>
      <c r="L332" s="32" t="s">
        <v>488</v>
      </c>
      <c r="M332" s="32" t="s">
        <v>488</v>
      </c>
      <c r="N332" s="32" t="s">
        <v>488</v>
      </c>
      <c r="O332" s="32" t="s">
        <v>488</v>
      </c>
      <c r="P332" s="32" t="s">
        <v>488</v>
      </c>
      <c r="Q332" s="32" t="s">
        <v>488</v>
      </c>
      <c r="R332" s="32" t="s">
        <v>488</v>
      </c>
      <c r="S332" s="32" t="s">
        <v>488</v>
      </c>
      <c r="T332" s="32" t="s">
        <v>488</v>
      </c>
      <c r="U332" s="32" t="s">
        <v>488</v>
      </c>
      <c r="V332" s="32" t="s">
        <v>488</v>
      </c>
      <c r="W332" s="30" t="s">
        <v>488</v>
      </c>
    </row>
    <row r="333" spans="1:23" s="29" customFormat="1" ht="7.5" customHeight="1">
      <c r="A333" s="92" t="s">
        <v>518</v>
      </c>
      <c r="B333" s="93"/>
      <c r="C333" s="87" t="s">
        <v>503</v>
      </c>
      <c r="D333" s="88"/>
      <c r="E333" s="88"/>
      <c r="F333" s="88"/>
      <c r="G333" s="89"/>
      <c r="H333" s="30" t="s">
        <v>506</v>
      </c>
      <c r="I333" s="3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0"/>
    </row>
    <row r="334" spans="1:23" s="29" customFormat="1" ht="7.5" customHeight="1">
      <c r="A334" s="92" t="s">
        <v>519</v>
      </c>
      <c r="B334" s="93"/>
      <c r="C334" s="87" t="s">
        <v>512</v>
      </c>
      <c r="D334" s="88"/>
      <c r="E334" s="88"/>
      <c r="F334" s="88"/>
      <c r="G334" s="89"/>
      <c r="H334" s="30" t="s">
        <v>484</v>
      </c>
      <c r="I334" s="3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0"/>
    </row>
    <row r="335" spans="1:23" s="29" customFormat="1" ht="8.25">
      <c r="A335" s="92" t="s">
        <v>520</v>
      </c>
      <c r="B335" s="93"/>
      <c r="C335" s="87" t="s">
        <v>504</v>
      </c>
      <c r="D335" s="88"/>
      <c r="E335" s="88"/>
      <c r="F335" s="88"/>
      <c r="G335" s="89"/>
      <c r="H335" s="30" t="s">
        <v>505</v>
      </c>
      <c r="I335" s="3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0"/>
    </row>
    <row r="336" spans="1:23" s="29" customFormat="1" ht="8.25">
      <c r="A336" s="92" t="s">
        <v>521</v>
      </c>
      <c r="B336" s="93"/>
      <c r="C336" s="118" t="s">
        <v>522</v>
      </c>
      <c r="D336" s="119"/>
      <c r="E336" s="119"/>
      <c r="F336" s="119"/>
      <c r="G336" s="120"/>
      <c r="H336" s="30" t="s">
        <v>483</v>
      </c>
      <c r="I336" s="31" t="s">
        <v>488</v>
      </c>
      <c r="J336" s="32" t="s">
        <v>488</v>
      </c>
      <c r="K336" s="32" t="s">
        <v>488</v>
      </c>
      <c r="L336" s="32" t="s">
        <v>488</v>
      </c>
      <c r="M336" s="32" t="s">
        <v>488</v>
      </c>
      <c r="N336" s="32" t="s">
        <v>488</v>
      </c>
      <c r="O336" s="32" t="s">
        <v>488</v>
      </c>
      <c r="P336" s="32" t="s">
        <v>488</v>
      </c>
      <c r="Q336" s="32" t="s">
        <v>488</v>
      </c>
      <c r="R336" s="32" t="s">
        <v>488</v>
      </c>
      <c r="S336" s="32" t="s">
        <v>488</v>
      </c>
      <c r="T336" s="32" t="s">
        <v>488</v>
      </c>
      <c r="U336" s="32" t="s">
        <v>488</v>
      </c>
      <c r="V336" s="32" t="s">
        <v>488</v>
      </c>
      <c r="W336" s="30" t="s">
        <v>488</v>
      </c>
    </row>
    <row r="337" spans="1:23" s="66" customFormat="1" ht="8.25">
      <c r="A337" s="111" t="s">
        <v>523</v>
      </c>
      <c r="B337" s="112"/>
      <c r="C337" s="161" t="s">
        <v>533</v>
      </c>
      <c r="D337" s="162"/>
      <c r="E337" s="162"/>
      <c r="F337" s="162"/>
      <c r="G337" s="163"/>
      <c r="H337" s="64" t="s">
        <v>506</v>
      </c>
      <c r="I337" s="72">
        <v>1494.83584</v>
      </c>
      <c r="J337" s="71">
        <v>1506.845</v>
      </c>
      <c r="K337" s="71">
        <v>1388.9</v>
      </c>
      <c r="L337" s="71">
        <f>1453.8*1.025</f>
        <v>1490.1449999999998</v>
      </c>
      <c r="M337" s="71"/>
      <c r="N337" s="71">
        <f>L337*1.015</f>
        <v>1512.4971749999995</v>
      </c>
      <c r="O337" s="71"/>
      <c r="P337" s="71">
        <f>N337*1.015</f>
        <v>1535.1846326249993</v>
      </c>
      <c r="Q337" s="71"/>
      <c r="R337" s="71">
        <f>P337*1.015</f>
        <v>1558.212402114374</v>
      </c>
      <c r="S337" s="71"/>
      <c r="T337" s="71">
        <f>R337*1.015</f>
        <v>1581.5855881460895</v>
      </c>
      <c r="U337" s="63"/>
      <c r="V337" s="63"/>
      <c r="W337" s="64"/>
    </row>
    <row r="338" spans="1:23" s="66" customFormat="1" ht="8.25">
      <c r="A338" s="111" t="s">
        <v>524</v>
      </c>
      <c r="B338" s="112"/>
      <c r="C338" s="147" t="s">
        <v>534</v>
      </c>
      <c r="D338" s="148"/>
      <c r="E338" s="148"/>
      <c r="F338" s="148"/>
      <c r="G338" s="149"/>
      <c r="H338" s="64" t="s">
        <v>506</v>
      </c>
      <c r="I338" s="65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4"/>
    </row>
    <row r="339" spans="1:23" s="66" customFormat="1" ht="8.25">
      <c r="A339" s="111" t="s">
        <v>535</v>
      </c>
      <c r="B339" s="112"/>
      <c r="C339" s="152" t="s">
        <v>537</v>
      </c>
      <c r="D339" s="153"/>
      <c r="E339" s="153"/>
      <c r="F339" s="153"/>
      <c r="G339" s="154"/>
      <c r="H339" s="64" t="s">
        <v>506</v>
      </c>
      <c r="I339" s="65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4"/>
    </row>
    <row r="340" spans="1:23" s="66" customFormat="1" ht="8.25">
      <c r="A340" s="111" t="s">
        <v>536</v>
      </c>
      <c r="B340" s="112"/>
      <c r="C340" s="152" t="s">
        <v>538</v>
      </c>
      <c r="D340" s="153"/>
      <c r="E340" s="153"/>
      <c r="F340" s="153"/>
      <c r="G340" s="154"/>
      <c r="H340" s="64" t="s">
        <v>506</v>
      </c>
      <c r="I340" s="65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4"/>
    </row>
    <row r="341" spans="1:23" s="66" customFormat="1" ht="12.75" customHeight="1">
      <c r="A341" s="111" t="s">
        <v>525</v>
      </c>
      <c r="B341" s="112"/>
      <c r="C341" s="161" t="s">
        <v>539</v>
      </c>
      <c r="D341" s="162"/>
      <c r="E341" s="162"/>
      <c r="F341" s="162"/>
      <c r="G341" s="163"/>
      <c r="H341" s="64" t="s">
        <v>506</v>
      </c>
      <c r="I341" s="72">
        <v>167.463177</v>
      </c>
      <c r="J341" s="63">
        <v>189.55</v>
      </c>
      <c r="K341" s="63">
        <v>270.0629</v>
      </c>
      <c r="L341" s="67">
        <f>L337*0.1254</f>
        <v>186.864183</v>
      </c>
      <c r="M341" s="63"/>
      <c r="N341" s="67">
        <f>N337*0.1254</f>
        <v>189.66714574499997</v>
      </c>
      <c r="O341" s="63"/>
      <c r="P341" s="67">
        <f>P337*0.1254</f>
        <v>192.51215293117494</v>
      </c>
      <c r="Q341" s="63"/>
      <c r="R341" s="67">
        <f>R337*0.1254</f>
        <v>195.39983522514254</v>
      </c>
      <c r="S341" s="63"/>
      <c r="T341" s="67">
        <f>T337*0.1254</f>
        <v>198.33083275351964</v>
      </c>
      <c r="U341" s="63"/>
      <c r="V341" s="63"/>
      <c r="W341" s="64"/>
    </row>
    <row r="342" spans="1:23" s="66" customFormat="1" ht="16.5">
      <c r="A342" s="111" t="s">
        <v>526</v>
      </c>
      <c r="B342" s="112"/>
      <c r="C342" s="161" t="s">
        <v>540</v>
      </c>
      <c r="D342" s="162"/>
      <c r="E342" s="162"/>
      <c r="F342" s="162"/>
      <c r="G342" s="163"/>
      <c r="H342" s="64" t="s">
        <v>484</v>
      </c>
      <c r="I342" s="68" t="s">
        <v>706</v>
      </c>
      <c r="J342" s="69">
        <v>222.44</v>
      </c>
      <c r="K342" s="70" t="s">
        <v>707</v>
      </c>
      <c r="L342" s="71">
        <f>L337*1000/6600</f>
        <v>225.77954545454543</v>
      </c>
      <c r="M342" s="63"/>
      <c r="N342" s="71">
        <f>N337*1000/6600</f>
        <v>229.16623863636357</v>
      </c>
      <c r="O342" s="63"/>
      <c r="P342" s="71">
        <f>P337*1000/6600</f>
        <v>232.60373221590896</v>
      </c>
      <c r="Q342" s="63"/>
      <c r="R342" s="71">
        <f>R337*1000/6600</f>
        <v>236.09278819914758</v>
      </c>
      <c r="S342" s="63"/>
      <c r="T342" s="71">
        <f>T337*1000/6600</f>
        <v>239.63418002213479</v>
      </c>
      <c r="U342" s="63"/>
      <c r="V342" s="63"/>
      <c r="W342" s="64"/>
    </row>
    <row r="343" spans="1:23" s="29" customFormat="1" ht="8.25">
      <c r="A343" s="92" t="s">
        <v>527</v>
      </c>
      <c r="B343" s="93"/>
      <c r="C343" s="87" t="s">
        <v>541</v>
      </c>
      <c r="D343" s="88"/>
      <c r="E343" s="88"/>
      <c r="F343" s="88"/>
      <c r="G343" s="89"/>
      <c r="H343" s="30" t="s">
        <v>484</v>
      </c>
      <c r="I343" s="3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0"/>
    </row>
    <row r="344" spans="1:23" s="29" customFormat="1" ht="8.25">
      <c r="A344" s="92" t="s">
        <v>528</v>
      </c>
      <c r="B344" s="93"/>
      <c r="C344" s="121" t="s">
        <v>537</v>
      </c>
      <c r="D344" s="122"/>
      <c r="E344" s="122"/>
      <c r="F344" s="122"/>
      <c r="G344" s="123"/>
      <c r="H344" s="30" t="s">
        <v>484</v>
      </c>
      <c r="I344" s="3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0"/>
    </row>
    <row r="345" spans="1:23" s="29" customFormat="1" ht="8.25">
      <c r="A345" s="92" t="s">
        <v>529</v>
      </c>
      <c r="B345" s="93"/>
      <c r="C345" s="121" t="s">
        <v>538</v>
      </c>
      <c r="D345" s="122"/>
      <c r="E345" s="122"/>
      <c r="F345" s="122"/>
      <c r="G345" s="123"/>
      <c r="H345" s="30" t="s">
        <v>484</v>
      </c>
      <c r="I345" s="3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0"/>
    </row>
    <row r="346" spans="1:23" s="66" customFormat="1" ht="8.25">
      <c r="A346" s="111" t="s">
        <v>530</v>
      </c>
      <c r="B346" s="112"/>
      <c r="C346" s="161" t="s">
        <v>542</v>
      </c>
      <c r="D346" s="162"/>
      <c r="E346" s="162"/>
      <c r="F346" s="162"/>
      <c r="G346" s="163"/>
      <c r="H346" s="64" t="s">
        <v>532</v>
      </c>
      <c r="I346" s="65">
        <v>25253.01</v>
      </c>
      <c r="J346" s="63">
        <v>25253.01</v>
      </c>
      <c r="K346" s="63">
        <v>24500</v>
      </c>
      <c r="L346" s="63">
        <v>26622</v>
      </c>
      <c r="M346" s="63"/>
      <c r="N346" s="63">
        <v>26622</v>
      </c>
      <c r="O346" s="63"/>
      <c r="P346" s="63">
        <v>26622</v>
      </c>
      <c r="Q346" s="63"/>
      <c r="R346" s="63">
        <v>26622</v>
      </c>
      <c r="S346" s="63"/>
      <c r="T346" s="63">
        <v>26622</v>
      </c>
      <c r="U346" s="63"/>
      <c r="V346" s="63"/>
      <c r="W346" s="64"/>
    </row>
    <row r="347" spans="1:23" s="29" customFormat="1" ht="8.25">
      <c r="A347" s="92" t="s">
        <v>531</v>
      </c>
      <c r="B347" s="93"/>
      <c r="C347" s="106" t="s">
        <v>681</v>
      </c>
      <c r="D347" s="107"/>
      <c r="E347" s="107"/>
      <c r="F347" s="107"/>
      <c r="G347" s="108"/>
      <c r="H347" s="30" t="s">
        <v>5</v>
      </c>
      <c r="I347" s="53">
        <f>I26-I60-I61-I54</f>
        <v>732.5964799999999</v>
      </c>
      <c r="J347" s="53">
        <f>J26-J60-J61-J54</f>
        <v>620.018</v>
      </c>
      <c r="K347" s="53">
        <f>K26-K60-K61-K54</f>
        <v>496.376</v>
      </c>
      <c r="L347" s="53">
        <f>L26-L60-L61-L54</f>
        <v>520.6984239999999</v>
      </c>
      <c r="M347" s="53"/>
      <c r="N347" s="53">
        <f>N26-N60-N61-N54</f>
        <v>536.3193767199999</v>
      </c>
      <c r="O347" s="53"/>
      <c r="P347" s="53">
        <f>P26-P60-P61-P54</f>
        <v>552.4089580215999</v>
      </c>
      <c r="Q347" s="53"/>
      <c r="R347" s="53">
        <f>R26-R60-R61-R54</f>
        <v>568.9812267622481</v>
      </c>
      <c r="S347" s="53"/>
      <c r="T347" s="53">
        <f>T26-T60-T61-T54</f>
        <v>586.0506635651157</v>
      </c>
      <c r="U347" s="53"/>
      <c r="V347" s="53">
        <f>V26-V60-V61-V54</f>
        <v>2764.4586490689635</v>
      </c>
      <c r="W347" s="62"/>
    </row>
    <row r="348" spans="1:23" s="29" customFormat="1" ht="8.25">
      <c r="A348" s="92" t="s">
        <v>543</v>
      </c>
      <c r="B348" s="93"/>
      <c r="C348" s="118" t="s">
        <v>547</v>
      </c>
      <c r="D348" s="119"/>
      <c r="E348" s="119"/>
      <c r="F348" s="119"/>
      <c r="G348" s="120"/>
      <c r="H348" s="30" t="s">
        <v>483</v>
      </c>
      <c r="I348" s="31" t="s">
        <v>488</v>
      </c>
      <c r="J348" s="32" t="s">
        <v>488</v>
      </c>
      <c r="K348" s="32" t="s">
        <v>488</v>
      </c>
      <c r="L348" s="32" t="s">
        <v>488</v>
      </c>
      <c r="M348" s="32" t="s">
        <v>488</v>
      </c>
      <c r="N348" s="32" t="s">
        <v>488</v>
      </c>
      <c r="O348" s="32" t="s">
        <v>488</v>
      </c>
      <c r="P348" s="32" t="s">
        <v>488</v>
      </c>
      <c r="Q348" s="32" t="s">
        <v>488</v>
      </c>
      <c r="R348" s="32" t="s">
        <v>488</v>
      </c>
      <c r="S348" s="32" t="s">
        <v>488</v>
      </c>
      <c r="T348" s="32" t="s">
        <v>488</v>
      </c>
      <c r="U348" s="32" t="s">
        <v>488</v>
      </c>
      <c r="V348" s="32" t="s">
        <v>488</v>
      </c>
      <c r="W348" s="32" t="s">
        <v>488</v>
      </c>
    </row>
    <row r="349" spans="1:23" s="29" customFormat="1" ht="8.25">
      <c r="A349" s="92" t="s">
        <v>544</v>
      </c>
      <c r="B349" s="93"/>
      <c r="C349" s="106" t="s">
        <v>548</v>
      </c>
      <c r="D349" s="107"/>
      <c r="E349" s="107"/>
      <c r="F349" s="107"/>
      <c r="G349" s="108"/>
      <c r="H349" s="30" t="s">
        <v>506</v>
      </c>
      <c r="I349" s="3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0"/>
    </row>
    <row r="350" spans="1:23" s="29" customFormat="1" ht="8.25">
      <c r="A350" s="92" t="s">
        <v>545</v>
      </c>
      <c r="B350" s="93"/>
      <c r="C350" s="106" t="s">
        <v>550</v>
      </c>
      <c r="D350" s="107"/>
      <c r="E350" s="107"/>
      <c r="F350" s="107"/>
      <c r="G350" s="108"/>
      <c r="H350" s="30" t="s">
        <v>485</v>
      </c>
      <c r="I350" s="3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0"/>
    </row>
    <row r="351" spans="1:23" s="29" customFormat="1" ht="24.75" customHeight="1">
      <c r="A351" s="92" t="s">
        <v>546</v>
      </c>
      <c r="B351" s="93"/>
      <c r="C351" s="106" t="s">
        <v>551</v>
      </c>
      <c r="D351" s="107"/>
      <c r="E351" s="107"/>
      <c r="F351" s="107"/>
      <c r="G351" s="108"/>
      <c r="H351" s="30" t="s">
        <v>5</v>
      </c>
      <c r="I351" s="3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0"/>
    </row>
    <row r="352" spans="1:23" s="29" customFormat="1" ht="16.5" customHeight="1">
      <c r="A352" s="92" t="s">
        <v>549</v>
      </c>
      <c r="B352" s="93"/>
      <c r="C352" s="106" t="s">
        <v>552</v>
      </c>
      <c r="D352" s="107"/>
      <c r="E352" s="107"/>
      <c r="F352" s="107"/>
      <c r="G352" s="108"/>
      <c r="H352" s="30" t="s">
        <v>5</v>
      </c>
      <c r="I352" s="3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0"/>
    </row>
    <row r="353" spans="1:23" s="29" customFormat="1" ht="9" customHeight="1">
      <c r="A353" s="92" t="s">
        <v>553</v>
      </c>
      <c r="B353" s="93"/>
      <c r="C353" s="118" t="s">
        <v>554</v>
      </c>
      <c r="D353" s="119"/>
      <c r="E353" s="119"/>
      <c r="F353" s="119"/>
      <c r="G353" s="120"/>
      <c r="H353" s="30" t="s">
        <v>483</v>
      </c>
      <c r="I353" s="31" t="s">
        <v>488</v>
      </c>
      <c r="J353" s="32" t="s">
        <v>488</v>
      </c>
      <c r="K353" s="32" t="s">
        <v>488</v>
      </c>
      <c r="L353" s="32" t="s">
        <v>488</v>
      </c>
      <c r="M353" s="32" t="s">
        <v>488</v>
      </c>
      <c r="N353" s="32" t="s">
        <v>488</v>
      </c>
      <c r="O353" s="32" t="s">
        <v>488</v>
      </c>
      <c r="P353" s="32" t="s">
        <v>488</v>
      </c>
      <c r="Q353" s="32" t="s">
        <v>488</v>
      </c>
      <c r="R353" s="32" t="s">
        <v>488</v>
      </c>
      <c r="S353" s="32" t="s">
        <v>488</v>
      </c>
      <c r="T353" s="32" t="s">
        <v>488</v>
      </c>
      <c r="U353" s="32" t="s">
        <v>488</v>
      </c>
      <c r="V353" s="32" t="s">
        <v>488</v>
      </c>
      <c r="W353" s="30" t="s">
        <v>488</v>
      </c>
    </row>
    <row r="354" spans="1:23" s="29" customFormat="1" ht="8.25" customHeight="1">
      <c r="A354" s="92" t="s">
        <v>555</v>
      </c>
      <c r="B354" s="93"/>
      <c r="C354" s="106" t="s">
        <v>559</v>
      </c>
      <c r="D354" s="107"/>
      <c r="E354" s="107"/>
      <c r="F354" s="107"/>
      <c r="G354" s="108"/>
      <c r="H354" s="30" t="s">
        <v>484</v>
      </c>
      <c r="I354" s="3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0"/>
    </row>
    <row r="355" spans="1:23" s="29" customFormat="1" ht="24.75" customHeight="1">
      <c r="A355" s="92" t="s">
        <v>556</v>
      </c>
      <c r="B355" s="93"/>
      <c r="C355" s="87" t="s">
        <v>560</v>
      </c>
      <c r="D355" s="88"/>
      <c r="E355" s="88"/>
      <c r="F355" s="88"/>
      <c r="G355" s="89"/>
      <c r="H355" s="30" t="s">
        <v>484</v>
      </c>
      <c r="I355" s="3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0"/>
    </row>
    <row r="356" spans="1:23" s="29" customFormat="1" ht="24.75" customHeight="1">
      <c r="A356" s="92" t="s">
        <v>557</v>
      </c>
      <c r="B356" s="93"/>
      <c r="C356" s="87" t="s">
        <v>561</v>
      </c>
      <c r="D356" s="88"/>
      <c r="E356" s="88"/>
      <c r="F356" s="88"/>
      <c r="G356" s="89"/>
      <c r="H356" s="30" t="s">
        <v>484</v>
      </c>
      <c r="I356" s="3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0"/>
    </row>
    <row r="357" spans="1:23" s="29" customFormat="1" ht="16.5" customHeight="1">
      <c r="A357" s="92" t="s">
        <v>558</v>
      </c>
      <c r="B357" s="93"/>
      <c r="C357" s="87" t="s">
        <v>562</v>
      </c>
      <c r="D357" s="88"/>
      <c r="E357" s="88"/>
      <c r="F357" s="88"/>
      <c r="G357" s="89"/>
      <c r="H357" s="30" t="s">
        <v>484</v>
      </c>
      <c r="I357" s="3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0"/>
    </row>
    <row r="358" spans="1:23" s="29" customFormat="1" ht="8.25" customHeight="1">
      <c r="A358" s="92" t="s">
        <v>563</v>
      </c>
      <c r="B358" s="93"/>
      <c r="C358" s="106" t="s">
        <v>571</v>
      </c>
      <c r="D358" s="107"/>
      <c r="E358" s="107"/>
      <c r="F358" s="107"/>
      <c r="G358" s="108"/>
      <c r="H358" s="30" t="s">
        <v>506</v>
      </c>
      <c r="I358" s="3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0"/>
    </row>
    <row r="359" spans="1:23" s="29" customFormat="1" ht="16.5" customHeight="1">
      <c r="A359" s="92" t="s">
        <v>564</v>
      </c>
      <c r="B359" s="93"/>
      <c r="C359" s="87" t="s">
        <v>682</v>
      </c>
      <c r="D359" s="88"/>
      <c r="E359" s="88"/>
      <c r="F359" s="88"/>
      <c r="G359" s="89"/>
      <c r="H359" s="30" t="s">
        <v>506</v>
      </c>
      <c r="I359" s="3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0"/>
    </row>
    <row r="360" spans="1:23" s="29" customFormat="1" ht="7.5" customHeight="1">
      <c r="A360" s="92" t="s">
        <v>565</v>
      </c>
      <c r="B360" s="93"/>
      <c r="C360" s="87" t="s">
        <v>572</v>
      </c>
      <c r="D360" s="88"/>
      <c r="E360" s="88"/>
      <c r="F360" s="88"/>
      <c r="G360" s="89"/>
      <c r="H360" s="30" t="s">
        <v>506</v>
      </c>
      <c r="I360" s="3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0"/>
    </row>
    <row r="361" spans="1:23" s="29" customFormat="1" ht="16.5" customHeight="1">
      <c r="A361" s="92" t="s">
        <v>566</v>
      </c>
      <c r="B361" s="93"/>
      <c r="C361" s="106" t="s">
        <v>694</v>
      </c>
      <c r="D361" s="107"/>
      <c r="E361" s="107"/>
      <c r="F361" s="107"/>
      <c r="G361" s="108"/>
      <c r="H361" s="30" t="s">
        <v>5</v>
      </c>
      <c r="I361" s="3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0"/>
    </row>
    <row r="362" spans="1:23" s="29" customFormat="1" ht="7.5" customHeight="1">
      <c r="A362" s="92" t="s">
        <v>567</v>
      </c>
      <c r="B362" s="93"/>
      <c r="C362" s="87" t="s">
        <v>86</v>
      </c>
      <c r="D362" s="88"/>
      <c r="E362" s="88"/>
      <c r="F362" s="88"/>
      <c r="G362" s="89"/>
      <c r="H362" s="30" t="s">
        <v>5</v>
      </c>
      <c r="I362" s="3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0"/>
    </row>
    <row r="363" spans="1:23" s="29" customFormat="1" ht="7.5" customHeight="1">
      <c r="A363" s="92" t="s">
        <v>568</v>
      </c>
      <c r="B363" s="93"/>
      <c r="C363" s="87" t="s">
        <v>87</v>
      </c>
      <c r="D363" s="88"/>
      <c r="E363" s="88"/>
      <c r="F363" s="88"/>
      <c r="G363" s="89"/>
      <c r="H363" s="30" t="s">
        <v>5</v>
      </c>
      <c r="I363" s="3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0"/>
    </row>
    <row r="364" spans="1:23" s="29" customFormat="1" ht="9" customHeight="1" thickBot="1">
      <c r="A364" s="150" t="s">
        <v>569</v>
      </c>
      <c r="B364" s="151"/>
      <c r="C364" s="176" t="s">
        <v>573</v>
      </c>
      <c r="D364" s="177"/>
      <c r="E364" s="177"/>
      <c r="F364" s="177"/>
      <c r="G364" s="178"/>
      <c r="H364" s="33" t="s">
        <v>570</v>
      </c>
      <c r="I364" s="34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3"/>
    </row>
    <row r="365" spans="1:23" s="29" customFormat="1" ht="13.5" customHeight="1" thickBot="1">
      <c r="A365" s="185" t="s">
        <v>574</v>
      </c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7"/>
    </row>
    <row r="366" spans="1:23" s="42" customFormat="1" ht="18" customHeight="1">
      <c r="A366" s="188" t="s">
        <v>7</v>
      </c>
      <c r="B366" s="189"/>
      <c r="C366" s="192" t="s">
        <v>8</v>
      </c>
      <c r="D366" s="193"/>
      <c r="E366" s="193"/>
      <c r="F366" s="193"/>
      <c r="G366" s="189"/>
      <c r="H366" s="179" t="s">
        <v>1</v>
      </c>
      <c r="I366" s="12" t="s">
        <v>705</v>
      </c>
      <c r="J366" s="13" t="s">
        <v>704</v>
      </c>
      <c r="K366" s="13" t="s">
        <v>703</v>
      </c>
      <c r="L366" s="95" t="s">
        <v>698</v>
      </c>
      <c r="M366" s="102"/>
      <c r="N366" s="95" t="s">
        <v>699</v>
      </c>
      <c r="O366" s="102"/>
      <c r="P366" s="95" t="s">
        <v>700</v>
      </c>
      <c r="Q366" s="102"/>
      <c r="R366" s="95" t="s">
        <v>701</v>
      </c>
      <c r="S366" s="102"/>
      <c r="T366" s="95" t="s">
        <v>702</v>
      </c>
      <c r="U366" s="102"/>
      <c r="V366" s="95" t="s">
        <v>9</v>
      </c>
      <c r="W366" s="96"/>
    </row>
    <row r="367" spans="1:23" s="42" customFormat="1" ht="58.5">
      <c r="A367" s="190"/>
      <c r="B367" s="191"/>
      <c r="C367" s="194"/>
      <c r="D367" s="195"/>
      <c r="E367" s="195"/>
      <c r="F367" s="195"/>
      <c r="G367" s="191"/>
      <c r="H367" s="180"/>
      <c r="I367" s="14" t="s">
        <v>2</v>
      </c>
      <c r="J367" s="3" t="s">
        <v>2</v>
      </c>
      <c r="K367" s="3" t="s">
        <v>3</v>
      </c>
      <c r="L367" s="3" t="s">
        <v>4</v>
      </c>
      <c r="M367" s="3" t="s">
        <v>6</v>
      </c>
      <c r="N367" s="3" t="s">
        <v>4</v>
      </c>
      <c r="O367" s="3" t="s">
        <v>10</v>
      </c>
      <c r="P367" s="3" t="s">
        <v>4</v>
      </c>
      <c r="Q367" s="3" t="s">
        <v>10</v>
      </c>
      <c r="R367" s="3" t="s">
        <v>4</v>
      </c>
      <c r="S367" s="3" t="s">
        <v>10</v>
      </c>
      <c r="T367" s="3" t="s">
        <v>4</v>
      </c>
      <c r="U367" s="3" t="s">
        <v>10</v>
      </c>
      <c r="V367" s="3" t="s">
        <v>4</v>
      </c>
      <c r="W367" s="15" t="s">
        <v>10</v>
      </c>
    </row>
    <row r="368" spans="1:23" s="46" customFormat="1" ht="9" thickBot="1">
      <c r="A368" s="181">
        <v>1</v>
      </c>
      <c r="B368" s="157"/>
      <c r="C368" s="155">
        <v>2</v>
      </c>
      <c r="D368" s="156"/>
      <c r="E368" s="156"/>
      <c r="F368" s="156"/>
      <c r="G368" s="157"/>
      <c r="H368" s="43">
        <v>3</v>
      </c>
      <c r="I368" s="44">
        <v>4</v>
      </c>
      <c r="J368" s="45">
        <v>5</v>
      </c>
      <c r="K368" s="45">
        <v>6</v>
      </c>
      <c r="L368" s="45">
        <v>7</v>
      </c>
      <c r="M368" s="45">
        <v>8</v>
      </c>
      <c r="N368" s="45">
        <v>9</v>
      </c>
      <c r="O368" s="45">
        <v>10</v>
      </c>
      <c r="P368" s="45">
        <v>11</v>
      </c>
      <c r="Q368" s="45">
        <v>12</v>
      </c>
      <c r="R368" s="45">
        <v>13</v>
      </c>
      <c r="S368" s="45">
        <v>14</v>
      </c>
      <c r="T368" s="45">
        <v>15</v>
      </c>
      <c r="U368" s="45">
        <v>16</v>
      </c>
      <c r="V368" s="45">
        <v>17</v>
      </c>
      <c r="W368" s="45">
        <v>18</v>
      </c>
    </row>
    <row r="369" spans="1:23" s="66" customFormat="1" ht="12" customHeight="1">
      <c r="A369" s="144" t="s">
        <v>575</v>
      </c>
      <c r="B369" s="145"/>
      <c r="C369" s="145"/>
      <c r="D369" s="145"/>
      <c r="E369" s="145"/>
      <c r="F369" s="145"/>
      <c r="G369" s="146"/>
      <c r="H369" s="64" t="s">
        <v>5</v>
      </c>
      <c r="I369" s="72">
        <v>109.88</v>
      </c>
      <c r="J369" s="71">
        <v>65.47068</v>
      </c>
      <c r="K369" s="71">
        <f>K370+K427</f>
        <v>49.9</v>
      </c>
      <c r="L369" s="82">
        <v>48.135692999999996</v>
      </c>
      <c r="M369" s="82"/>
      <c r="N369" s="82">
        <v>127.760019</v>
      </c>
      <c r="O369" s="82"/>
      <c r="P369" s="82">
        <v>106.12427</v>
      </c>
      <c r="Q369" s="82"/>
      <c r="R369" s="82">
        <v>49.469</v>
      </c>
      <c r="S369" s="82"/>
      <c r="T369" s="82">
        <v>60.815799999999996</v>
      </c>
      <c r="U369" s="63"/>
      <c r="V369" s="82">
        <f>T369+R369+P369+N369+L369</f>
        <v>392.304782</v>
      </c>
      <c r="W369" s="64"/>
    </row>
    <row r="370" spans="1:23" s="66" customFormat="1" ht="9" customHeight="1">
      <c r="A370" s="111" t="s">
        <v>25</v>
      </c>
      <c r="B370" s="112"/>
      <c r="C370" s="158" t="s">
        <v>588</v>
      </c>
      <c r="D370" s="159"/>
      <c r="E370" s="159"/>
      <c r="F370" s="159"/>
      <c r="G370" s="160"/>
      <c r="H370" s="64" t="s">
        <v>5</v>
      </c>
      <c r="I370" s="72">
        <v>109.88</v>
      </c>
      <c r="J370" s="71">
        <v>65.47068</v>
      </c>
      <c r="K370" s="71">
        <f>K371+K395+K423+K424</f>
        <v>49.9</v>
      </c>
      <c r="L370" s="82">
        <v>48.135692999999996</v>
      </c>
      <c r="M370" s="82"/>
      <c r="N370" s="82">
        <v>127.760019</v>
      </c>
      <c r="O370" s="82"/>
      <c r="P370" s="82">
        <v>106.12427</v>
      </c>
      <c r="Q370" s="82"/>
      <c r="R370" s="82">
        <v>49.469</v>
      </c>
      <c r="S370" s="82"/>
      <c r="T370" s="82">
        <v>60.815799999999996</v>
      </c>
      <c r="U370" s="63"/>
      <c r="V370" s="82">
        <f>T370+R370+P370+N370+L370</f>
        <v>392.304782</v>
      </c>
      <c r="W370" s="64"/>
    </row>
    <row r="371" spans="1:23" s="66" customFormat="1" ht="8.25">
      <c r="A371" s="111" t="s">
        <v>11</v>
      </c>
      <c r="B371" s="112"/>
      <c r="C371" s="161" t="s">
        <v>621</v>
      </c>
      <c r="D371" s="162"/>
      <c r="E371" s="162"/>
      <c r="F371" s="162"/>
      <c r="G371" s="163"/>
      <c r="H371" s="64" t="s">
        <v>5</v>
      </c>
      <c r="I371" s="72"/>
      <c r="J371" s="71"/>
      <c r="K371" s="71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82"/>
      <c r="W371" s="64"/>
    </row>
    <row r="372" spans="1:23" s="66" customFormat="1" ht="16.5" customHeight="1">
      <c r="A372" s="111" t="s">
        <v>12</v>
      </c>
      <c r="B372" s="112"/>
      <c r="C372" s="147" t="s">
        <v>622</v>
      </c>
      <c r="D372" s="148"/>
      <c r="E372" s="148"/>
      <c r="F372" s="148"/>
      <c r="G372" s="149"/>
      <c r="H372" s="64" t="s">
        <v>5</v>
      </c>
      <c r="I372" s="72"/>
      <c r="J372" s="71"/>
      <c r="K372" s="71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82"/>
      <c r="W372" s="64"/>
    </row>
    <row r="373" spans="1:23" s="66" customFormat="1" ht="8.25">
      <c r="A373" s="111" t="s">
        <v>576</v>
      </c>
      <c r="B373" s="112"/>
      <c r="C373" s="152" t="s">
        <v>623</v>
      </c>
      <c r="D373" s="153"/>
      <c r="E373" s="153"/>
      <c r="F373" s="153"/>
      <c r="G373" s="154"/>
      <c r="H373" s="64" t="s">
        <v>5</v>
      </c>
      <c r="I373" s="72"/>
      <c r="J373" s="71"/>
      <c r="K373" s="71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82"/>
      <c r="W373" s="64"/>
    </row>
    <row r="374" spans="1:23" s="66" customFormat="1" ht="16.5" customHeight="1">
      <c r="A374" s="111" t="s">
        <v>577</v>
      </c>
      <c r="B374" s="112"/>
      <c r="C374" s="182" t="s">
        <v>47</v>
      </c>
      <c r="D374" s="183"/>
      <c r="E374" s="183"/>
      <c r="F374" s="183"/>
      <c r="G374" s="184"/>
      <c r="H374" s="64" t="s">
        <v>5</v>
      </c>
      <c r="I374" s="72"/>
      <c r="J374" s="71"/>
      <c r="K374" s="71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82"/>
      <c r="W374" s="64"/>
    </row>
    <row r="375" spans="1:23" s="66" customFormat="1" ht="16.5" customHeight="1">
      <c r="A375" s="111" t="s">
        <v>578</v>
      </c>
      <c r="B375" s="112"/>
      <c r="C375" s="182" t="s">
        <v>56</v>
      </c>
      <c r="D375" s="183"/>
      <c r="E375" s="183"/>
      <c r="F375" s="183"/>
      <c r="G375" s="184"/>
      <c r="H375" s="64" t="s">
        <v>5</v>
      </c>
      <c r="I375" s="72"/>
      <c r="J375" s="71"/>
      <c r="K375" s="71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82"/>
      <c r="W375" s="64"/>
    </row>
    <row r="376" spans="1:23" s="66" customFormat="1" ht="16.5" customHeight="1">
      <c r="A376" s="111" t="s">
        <v>579</v>
      </c>
      <c r="B376" s="112"/>
      <c r="C376" s="182" t="s">
        <v>57</v>
      </c>
      <c r="D376" s="183"/>
      <c r="E376" s="183"/>
      <c r="F376" s="183"/>
      <c r="G376" s="184"/>
      <c r="H376" s="64" t="s">
        <v>5</v>
      </c>
      <c r="I376" s="72"/>
      <c r="J376" s="71"/>
      <c r="K376" s="71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82"/>
      <c r="W376" s="64"/>
    </row>
    <row r="377" spans="1:23" s="66" customFormat="1" ht="8.25">
      <c r="A377" s="111" t="s">
        <v>580</v>
      </c>
      <c r="B377" s="112"/>
      <c r="C377" s="152" t="s">
        <v>624</v>
      </c>
      <c r="D377" s="153"/>
      <c r="E377" s="153"/>
      <c r="F377" s="153"/>
      <c r="G377" s="154"/>
      <c r="H377" s="64" t="s">
        <v>5</v>
      </c>
      <c r="I377" s="72"/>
      <c r="J377" s="71"/>
      <c r="K377" s="71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82"/>
      <c r="W377" s="64"/>
    </row>
    <row r="378" spans="1:23" s="66" customFormat="1" ht="8.25">
      <c r="A378" s="111" t="s">
        <v>581</v>
      </c>
      <c r="B378" s="112"/>
      <c r="C378" s="152" t="s">
        <v>625</v>
      </c>
      <c r="D378" s="153"/>
      <c r="E378" s="153"/>
      <c r="F378" s="153"/>
      <c r="G378" s="154"/>
      <c r="H378" s="64" t="s">
        <v>5</v>
      </c>
      <c r="I378" s="72"/>
      <c r="J378" s="71"/>
      <c r="K378" s="71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82"/>
      <c r="W378" s="64"/>
    </row>
    <row r="379" spans="1:23" s="66" customFormat="1" ht="8.25">
      <c r="A379" s="111" t="s">
        <v>582</v>
      </c>
      <c r="B379" s="112"/>
      <c r="C379" s="152" t="s">
        <v>626</v>
      </c>
      <c r="D379" s="153"/>
      <c r="E379" s="153"/>
      <c r="F379" s="153"/>
      <c r="G379" s="154"/>
      <c r="H379" s="64" t="s">
        <v>5</v>
      </c>
      <c r="I379" s="72"/>
      <c r="J379" s="71"/>
      <c r="K379" s="71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82"/>
      <c r="W379" s="64"/>
    </row>
    <row r="380" spans="1:23" s="66" customFormat="1" ht="8.25">
      <c r="A380" s="111" t="s">
        <v>583</v>
      </c>
      <c r="B380" s="112"/>
      <c r="C380" s="152" t="s">
        <v>627</v>
      </c>
      <c r="D380" s="153"/>
      <c r="E380" s="153"/>
      <c r="F380" s="153"/>
      <c r="G380" s="154"/>
      <c r="H380" s="64" t="s">
        <v>5</v>
      </c>
      <c r="I380" s="72"/>
      <c r="J380" s="71"/>
      <c r="K380" s="71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82"/>
      <c r="W380" s="64"/>
    </row>
    <row r="381" spans="1:23" s="66" customFormat="1" ht="16.5" customHeight="1">
      <c r="A381" s="111" t="s">
        <v>584</v>
      </c>
      <c r="B381" s="112"/>
      <c r="C381" s="182" t="s">
        <v>628</v>
      </c>
      <c r="D381" s="183"/>
      <c r="E381" s="183"/>
      <c r="F381" s="183"/>
      <c r="G381" s="184"/>
      <c r="H381" s="64" t="s">
        <v>5</v>
      </c>
      <c r="I381" s="72"/>
      <c r="J381" s="71"/>
      <c r="K381" s="71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82"/>
      <c r="W381" s="64"/>
    </row>
    <row r="382" spans="1:23" s="66" customFormat="1" ht="8.25">
      <c r="A382" s="111" t="s">
        <v>585</v>
      </c>
      <c r="B382" s="112"/>
      <c r="C382" s="113" t="s">
        <v>629</v>
      </c>
      <c r="D382" s="114"/>
      <c r="E382" s="114"/>
      <c r="F382" s="114"/>
      <c r="G382" s="115"/>
      <c r="H382" s="64" t="s">
        <v>5</v>
      </c>
      <c r="I382" s="72"/>
      <c r="J382" s="71"/>
      <c r="K382" s="71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82"/>
      <c r="W382" s="64"/>
    </row>
    <row r="383" spans="1:23" s="66" customFormat="1" ht="8.25">
      <c r="A383" s="111" t="s">
        <v>586</v>
      </c>
      <c r="B383" s="112"/>
      <c r="C383" s="182" t="s">
        <v>630</v>
      </c>
      <c r="D383" s="183"/>
      <c r="E383" s="183"/>
      <c r="F383" s="183"/>
      <c r="G383" s="184"/>
      <c r="H383" s="64" t="s">
        <v>5</v>
      </c>
      <c r="I383" s="72"/>
      <c r="J383" s="71"/>
      <c r="K383" s="71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82"/>
      <c r="W383" s="64"/>
    </row>
    <row r="384" spans="1:23" s="66" customFormat="1" ht="8.25">
      <c r="A384" s="111" t="s">
        <v>587</v>
      </c>
      <c r="B384" s="112"/>
      <c r="C384" s="113" t="s">
        <v>629</v>
      </c>
      <c r="D384" s="114"/>
      <c r="E384" s="114"/>
      <c r="F384" s="114"/>
      <c r="G384" s="115"/>
      <c r="H384" s="64" t="s">
        <v>5</v>
      </c>
      <c r="I384" s="72"/>
      <c r="J384" s="71"/>
      <c r="K384" s="71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82"/>
      <c r="W384" s="64"/>
    </row>
    <row r="385" spans="1:23" s="66" customFormat="1" ht="8.25">
      <c r="A385" s="111" t="s">
        <v>589</v>
      </c>
      <c r="B385" s="112"/>
      <c r="C385" s="152" t="s">
        <v>631</v>
      </c>
      <c r="D385" s="153"/>
      <c r="E385" s="153"/>
      <c r="F385" s="153"/>
      <c r="G385" s="154"/>
      <c r="H385" s="64" t="s">
        <v>5</v>
      </c>
      <c r="I385" s="72"/>
      <c r="J385" s="71"/>
      <c r="K385" s="71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82"/>
      <c r="W385" s="64"/>
    </row>
    <row r="386" spans="1:23" s="66" customFormat="1" ht="8.25">
      <c r="A386" s="111" t="s">
        <v>590</v>
      </c>
      <c r="B386" s="112"/>
      <c r="C386" s="152" t="s">
        <v>431</v>
      </c>
      <c r="D386" s="153"/>
      <c r="E386" s="153"/>
      <c r="F386" s="153"/>
      <c r="G386" s="154"/>
      <c r="H386" s="64" t="s">
        <v>5</v>
      </c>
      <c r="I386" s="72"/>
      <c r="J386" s="71"/>
      <c r="K386" s="71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82"/>
      <c r="W386" s="64"/>
    </row>
    <row r="387" spans="1:23" s="66" customFormat="1" ht="16.5" customHeight="1">
      <c r="A387" s="111" t="s">
        <v>591</v>
      </c>
      <c r="B387" s="112"/>
      <c r="C387" s="152" t="s">
        <v>632</v>
      </c>
      <c r="D387" s="153"/>
      <c r="E387" s="153"/>
      <c r="F387" s="153"/>
      <c r="G387" s="154"/>
      <c r="H387" s="64" t="s">
        <v>5</v>
      </c>
      <c r="I387" s="72"/>
      <c r="J387" s="71"/>
      <c r="K387" s="71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82"/>
      <c r="W387" s="64"/>
    </row>
    <row r="388" spans="1:23" s="66" customFormat="1" ht="8.25">
      <c r="A388" s="111" t="s">
        <v>592</v>
      </c>
      <c r="B388" s="112"/>
      <c r="C388" s="182" t="s">
        <v>86</v>
      </c>
      <c r="D388" s="183"/>
      <c r="E388" s="183"/>
      <c r="F388" s="183"/>
      <c r="G388" s="184"/>
      <c r="H388" s="64" t="s">
        <v>5</v>
      </c>
      <c r="I388" s="72"/>
      <c r="J388" s="71"/>
      <c r="K388" s="71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82"/>
      <c r="W388" s="64"/>
    </row>
    <row r="389" spans="1:23" s="66" customFormat="1" ht="8.25">
      <c r="A389" s="111" t="s">
        <v>593</v>
      </c>
      <c r="B389" s="112"/>
      <c r="C389" s="182" t="s">
        <v>87</v>
      </c>
      <c r="D389" s="183"/>
      <c r="E389" s="183"/>
      <c r="F389" s="183"/>
      <c r="G389" s="184"/>
      <c r="H389" s="64" t="s">
        <v>5</v>
      </c>
      <c r="I389" s="72"/>
      <c r="J389" s="71"/>
      <c r="K389" s="71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82"/>
      <c r="W389" s="64"/>
    </row>
    <row r="390" spans="1:23" s="66" customFormat="1" ht="16.5" customHeight="1">
      <c r="A390" s="111" t="s">
        <v>13</v>
      </c>
      <c r="B390" s="112"/>
      <c r="C390" s="147" t="s">
        <v>695</v>
      </c>
      <c r="D390" s="148"/>
      <c r="E390" s="148"/>
      <c r="F390" s="148"/>
      <c r="G390" s="149"/>
      <c r="H390" s="64" t="s">
        <v>5</v>
      </c>
      <c r="I390" s="72"/>
      <c r="J390" s="71"/>
      <c r="K390" s="71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82"/>
      <c r="W390" s="64"/>
    </row>
    <row r="391" spans="1:23" s="66" customFormat="1" ht="16.5" customHeight="1">
      <c r="A391" s="111" t="s">
        <v>594</v>
      </c>
      <c r="B391" s="112"/>
      <c r="C391" s="152" t="s">
        <v>47</v>
      </c>
      <c r="D391" s="153"/>
      <c r="E391" s="153"/>
      <c r="F391" s="153"/>
      <c r="G391" s="154"/>
      <c r="H391" s="64" t="s">
        <v>5</v>
      </c>
      <c r="I391" s="72"/>
      <c r="J391" s="71"/>
      <c r="K391" s="71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82"/>
      <c r="W391" s="64"/>
    </row>
    <row r="392" spans="1:23" s="66" customFormat="1" ht="16.5" customHeight="1">
      <c r="A392" s="111" t="s">
        <v>595</v>
      </c>
      <c r="B392" s="112"/>
      <c r="C392" s="152" t="s">
        <v>56</v>
      </c>
      <c r="D392" s="153"/>
      <c r="E392" s="153"/>
      <c r="F392" s="153"/>
      <c r="G392" s="154"/>
      <c r="H392" s="64" t="s">
        <v>5</v>
      </c>
      <c r="I392" s="72"/>
      <c r="J392" s="71"/>
      <c r="K392" s="71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82"/>
      <c r="W392" s="64"/>
    </row>
    <row r="393" spans="1:23" s="66" customFormat="1" ht="16.5" customHeight="1">
      <c r="A393" s="111" t="s">
        <v>596</v>
      </c>
      <c r="B393" s="112"/>
      <c r="C393" s="152" t="s">
        <v>57</v>
      </c>
      <c r="D393" s="153"/>
      <c r="E393" s="153"/>
      <c r="F393" s="153"/>
      <c r="G393" s="154"/>
      <c r="H393" s="64" t="s">
        <v>5</v>
      </c>
      <c r="I393" s="72"/>
      <c r="J393" s="71"/>
      <c r="K393" s="71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82"/>
      <c r="W393" s="64"/>
    </row>
    <row r="394" spans="1:23" s="66" customFormat="1" ht="8.25">
      <c r="A394" s="111" t="s">
        <v>14</v>
      </c>
      <c r="B394" s="112"/>
      <c r="C394" s="147" t="s">
        <v>633</v>
      </c>
      <c r="D394" s="148"/>
      <c r="E394" s="148"/>
      <c r="F394" s="148"/>
      <c r="G394" s="149"/>
      <c r="H394" s="64" t="s">
        <v>5</v>
      </c>
      <c r="I394" s="72"/>
      <c r="J394" s="71"/>
      <c r="K394" s="71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82"/>
      <c r="W394" s="64"/>
    </row>
    <row r="395" spans="1:23" s="66" customFormat="1" ht="8.25">
      <c r="A395" s="111" t="s">
        <v>15</v>
      </c>
      <c r="B395" s="112"/>
      <c r="C395" s="161" t="s">
        <v>634</v>
      </c>
      <c r="D395" s="162"/>
      <c r="E395" s="162"/>
      <c r="F395" s="162"/>
      <c r="G395" s="163"/>
      <c r="H395" s="64" t="s">
        <v>5</v>
      </c>
      <c r="I395" s="72">
        <v>109.88</v>
      </c>
      <c r="J395" s="71">
        <v>65.47068</v>
      </c>
      <c r="K395" s="71">
        <f>K402</f>
        <v>49.9</v>
      </c>
      <c r="L395" s="82">
        <v>48.135692999999996</v>
      </c>
      <c r="M395" s="82"/>
      <c r="N395" s="82">
        <v>127.760019</v>
      </c>
      <c r="O395" s="82"/>
      <c r="P395" s="82">
        <v>106.12427</v>
      </c>
      <c r="Q395" s="82"/>
      <c r="R395" s="82">
        <v>49.469</v>
      </c>
      <c r="S395" s="82"/>
      <c r="T395" s="82">
        <v>60.815799999999996</v>
      </c>
      <c r="U395" s="63"/>
      <c r="V395" s="82">
        <f>T395+R395+P395+N395+L395</f>
        <v>392.304782</v>
      </c>
      <c r="W395" s="64"/>
    </row>
    <row r="396" spans="1:23" s="66" customFormat="1" ht="8.25">
      <c r="A396" s="111" t="s">
        <v>597</v>
      </c>
      <c r="B396" s="112"/>
      <c r="C396" s="147" t="s">
        <v>635</v>
      </c>
      <c r="D396" s="148"/>
      <c r="E396" s="148"/>
      <c r="F396" s="148"/>
      <c r="G396" s="149"/>
      <c r="H396" s="64" t="s">
        <v>5</v>
      </c>
      <c r="I396" s="72">
        <v>109.88</v>
      </c>
      <c r="J396" s="71">
        <v>65.47068</v>
      </c>
      <c r="K396" s="71">
        <f>K402</f>
        <v>49.9</v>
      </c>
      <c r="L396" s="82">
        <v>48.135692999999996</v>
      </c>
      <c r="M396" s="82"/>
      <c r="N396" s="82">
        <v>127.760019</v>
      </c>
      <c r="O396" s="82"/>
      <c r="P396" s="82">
        <v>106.12427</v>
      </c>
      <c r="Q396" s="82"/>
      <c r="R396" s="82">
        <v>49.469</v>
      </c>
      <c r="S396" s="82"/>
      <c r="T396" s="82">
        <v>60.815799999999996</v>
      </c>
      <c r="U396" s="63"/>
      <c r="V396" s="82">
        <f>T396+R396+P396+N396+L396</f>
        <v>392.304782</v>
      </c>
      <c r="W396" s="64"/>
    </row>
    <row r="397" spans="1:23" s="66" customFormat="1" ht="8.25">
      <c r="A397" s="111" t="s">
        <v>598</v>
      </c>
      <c r="B397" s="112"/>
      <c r="C397" s="152" t="s">
        <v>636</v>
      </c>
      <c r="D397" s="153"/>
      <c r="E397" s="153"/>
      <c r="F397" s="153"/>
      <c r="G397" s="154"/>
      <c r="H397" s="64" t="s">
        <v>5</v>
      </c>
      <c r="I397" s="72"/>
      <c r="J397" s="71"/>
      <c r="K397" s="71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82"/>
      <c r="W397" s="64"/>
    </row>
    <row r="398" spans="1:23" s="66" customFormat="1" ht="16.5" customHeight="1">
      <c r="A398" s="111" t="s">
        <v>599</v>
      </c>
      <c r="B398" s="112"/>
      <c r="C398" s="152" t="s">
        <v>47</v>
      </c>
      <c r="D398" s="153"/>
      <c r="E398" s="153"/>
      <c r="F398" s="153"/>
      <c r="G398" s="154"/>
      <c r="H398" s="64" t="s">
        <v>5</v>
      </c>
      <c r="I398" s="72"/>
      <c r="J398" s="71"/>
      <c r="K398" s="71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82"/>
      <c r="W398" s="64"/>
    </row>
    <row r="399" spans="1:23" s="66" customFormat="1" ht="16.5" customHeight="1">
      <c r="A399" s="111" t="s">
        <v>600</v>
      </c>
      <c r="B399" s="112"/>
      <c r="C399" s="152" t="s">
        <v>56</v>
      </c>
      <c r="D399" s="153"/>
      <c r="E399" s="153"/>
      <c r="F399" s="153"/>
      <c r="G399" s="154"/>
      <c r="H399" s="64" t="s">
        <v>5</v>
      </c>
      <c r="I399" s="72"/>
      <c r="J399" s="71"/>
      <c r="K399" s="71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82"/>
      <c r="W399" s="64"/>
    </row>
    <row r="400" spans="1:23" s="66" customFormat="1" ht="16.5" customHeight="1">
      <c r="A400" s="111" t="s">
        <v>601</v>
      </c>
      <c r="B400" s="112"/>
      <c r="C400" s="152" t="s">
        <v>57</v>
      </c>
      <c r="D400" s="153"/>
      <c r="E400" s="153"/>
      <c r="F400" s="153"/>
      <c r="G400" s="154"/>
      <c r="H400" s="64" t="s">
        <v>5</v>
      </c>
      <c r="I400" s="72"/>
      <c r="J400" s="71"/>
      <c r="K400" s="71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82"/>
      <c r="W400" s="64"/>
    </row>
    <row r="401" spans="1:23" s="66" customFormat="1" ht="8.25">
      <c r="A401" s="111" t="s">
        <v>602</v>
      </c>
      <c r="B401" s="112"/>
      <c r="C401" s="152" t="s">
        <v>426</v>
      </c>
      <c r="D401" s="153"/>
      <c r="E401" s="153"/>
      <c r="F401" s="153"/>
      <c r="G401" s="154"/>
      <c r="H401" s="64" t="s">
        <v>5</v>
      </c>
      <c r="I401" s="72"/>
      <c r="J401" s="71"/>
      <c r="K401" s="71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82"/>
      <c r="W401" s="64"/>
    </row>
    <row r="402" spans="1:23" s="66" customFormat="1" ht="8.25">
      <c r="A402" s="111" t="s">
        <v>603</v>
      </c>
      <c r="B402" s="112"/>
      <c r="C402" s="152" t="s">
        <v>427</v>
      </c>
      <c r="D402" s="153"/>
      <c r="E402" s="153"/>
      <c r="F402" s="153"/>
      <c r="G402" s="154"/>
      <c r="H402" s="64" t="s">
        <v>5</v>
      </c>
      <c r="I402" s="72">
        <v>109.88</v>
      </c>
      <c r="J402" s="71">
        <v>65.47068</v>
      </c>
      <c r="K402" s="71">
        <v>49.9</v>
      </c>
      <c r="L402" s="82">
        <v>48.135692999999996</v>
      </c>
      <c r="M402" s="82"/>
      <c r="N402" s="82">
        <v>127.760019</v>
      </c>
      <c r="O402" s="82"/>
      <c r="P402" s="82">
        <v>106.12427</v>
      </c>
      <c r="Q402" s="82"/>
      <c r="R402" s="82">
        <v>49.469</v>
      </c>
      <c r="S402" s="82"/>
      <c r="T402" s="82">
        <v>60.815799999999996</v>
      </c>
      <c r="U402" s="63"/>
      <c r="V402" s="82">
        <f>T402+R402+P402+N402+L402</f>
        <v>392.304782</v>
      </c>
      <c r="W402" s="64"/>
    </row>
    <row r="403" spans="1:23" s="29" customFormat="1" ht="8.25">
      <c r="A403" s="92" t="s">
        <v>604</v>
      </c>
      <c r="B403" s="93"/>
      <c r="C403" s="121" t="s">
        <v>428</v>
      </c>
      <c r="D403" s="122"/>
      <c r="E403" s="122"/>
      <c r="F403" s="122"/>
      <c r="G403" s="123"/>
      <c r="H403" s="30" t="s">
        <v>5</v>
      </c>
      <c r="I403" s="52"/>
      <c r="J403" s="53"/>
      <c r="K403" s="53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83"/>
      <c r="W403" s="30"/>
    </row>
    <row r="404" spans="1:23" s="29" customFormat="1" ht="8.25">
      <c r="A404" s="92" t="s">
        <v>605</v>
      </c>
      <c r="B404" s="93"/>
      <c r="C404" s="121" t="s">
        <v>430</v>
      </c>
      <c r="D404" s="122"/>
      <c r="E404" s="122"/>
      <c r="F404" s="122"/>
      <c r="G404" s="123"/>
      <c r="H404" s="30" t="s">
        <v>5</v>
      </c>
      <c r="I404" s="52"/>
      <c r="J404" s="53"/>
      <c r="K404" s="53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83"/>
      <c r="W404" s="30"/>
    </row>
    <row r="405" spans="1:23" s="29" customFormat="1" ht="8.25">
      <c r="A405" s="92" t="s">
        <v>606</v>
      </c>
      <c r="B405" s="93"/>
      <c r="C405" s="121" t="s">
        <v>431</v>
      </c>
      <c r="D405" s="122"/>
      <c r="E405" s="122"/>
      <c r="F405" s="122"/>
      <c r="G405" s="123"/>
      <c r="H405" s="30" t="s">
        <v>5</v>
      </c>
      <c r="I405" s="52"/>
      <c r="J405" s="53"/>
      <c r="K405" s="53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83"/>
      <c r="W405" s="30"/>
    </row>
    <row r="406" spans="1:23" s="29" customFormat="1" ht="16.5" customHeight="1">
      <c r="A406" s="92" t="s">
        <v>607</v>
      </c>
      <c r="B406" s="93"/>
      <c r="C406" s="121" t="s">
        <v>432</v>
      </c>
      <c r="D406" s="122"/>
      <c r="E406" s="122"/>
      <c r="F406" s="122"/>
      <c r="G406" s="123"/>
      <c r="H406" s="30" t="s">
        <v>5</v>
      </c>
      <c r="I406" s="52"/>
      <c r="J406" s="53"/>
      <c r="K406" s="53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0"/>
    </row>
    <row r="407" spans="1:23" s="29" customFormat="1" ht="8.25">
      <c r="A407" s="92" t="s">
        <v>608</v>
      </c>
      <c r="B407" s="93"/>
      <c r="C407" s="127" t="s">
        <v>86</v>
      </c>
      <c r="D407" s="128"/>
      <c r="E407" s="128"/>
      <c r="F407" s="128"/>
      <c r="G407" s="129"/>
      <c r="H407" s="30" t="s">
        <v>5</v>
      </c>
      <c r="I407" s="52"/>
      <c r="J407" s="53"/>
      <c r="K407" s="53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0"/>
    </row>
    <row r="408" spans="1:23" s="29" customFormat="1" ht="8.25">
      <c r="A408" s="92" t="s">
        <v>609</v>
      </c>
      <c r="B408" s="93"/>
      <c r="C408" s="127" t="s">
        <v>87</v>
      </c>
      <c r="D408" s="128"/>
      <c r="E408" s="128"/>
      <c r="F408" s="128"/>
      <c r="G408" s="129"/>
      <c r="H408" s="30" t="s">
        <v>5</v>
      </c>
      <c r="I408" s="52"/>
      <c r="J408" s="53"/>
      <c r="K408" s="53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0"/>
    </row>
    <row r="409" spans="1:23" s="29" customFormat="1" ht="8.25">
      <c r="A409" s="92" t="s">
        <v>610</v>
      </c>
      <c r="B409" s="93"/>
      <c r="C409" s="87" t="s">
        <v>637</v>
      </c>
      <c r="D409" s="88"/>
      <c r="E409" s="88"/>
      <c r="F409" s="88"/>
      <c r="G409" s="89"/>
      <c r="H409" s="30" t="s">
        <v>5</v>
      </c>
      <c r="I409" s="52"/>
      <c r="J409" s="53"/>
      <c r="K409" s="53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0"/>
    </row>
    <row r="410" spans="1:23" s="29" customFormat="1" ht="8.25">
      <c r="A410" s="92" t="s">
        <v>611</v>
      </c>
      <c r="B410" s="93"/>
      <c r="C410" s="87" t="s">
        <v>638</v>
      </c>
      <c r="D410" s="88"/>
      <c r="E410" s="88"/>
      <c r="F410" s="88"/>
      <c r="G410" s="89"/>
      <c r="H410" s="30" t="s">
        <v>5</v>
      </c>
      <c r="I410" s="52"/>
      <c r="J410" s="53"/>
      <c r="K410" s="53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0"/>
    </row>
    <row r="411" spans="1:23" s="29" customFormat="1" ht="8.25">
      <c r="A411" s="92" t="s">
        <v>612</v>
      </c>
      <c r="B411" s="93"/>
      <c r="C411" s="121" t="s">
        <v>636</v>
      </c>
      <c r="D411" s="122"/>
      <c r="E411" s="122"/>
      <c r="F411" s="122"/>
      <c r="G411" s="123"/>
      <c r="H411" s="30" t="s">
        <v>5</v>
      </c>
      <c r="I411" s="52"/>
      <c r="J411" s="53"/>
      <c r="K411" s="53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0"/>
    </row>
    <row r="412" spans="1:23" s="29" customFormat="1" ht="16.5" customHeight="1">
      <c r="A412" s="92" t="s">
        <v>613</v>
      </c>
      <c r="B412" s="93"/>
      <c r="C412" s="121" t="s">
        <v>47</v>
      </c>
      <c r="D412" s="122"/>
      <c r="E412" s="122"/>
      <c r="F412" s="122"/>
      <c r="G412" s="123"/>
      <c r="H412" s="30" t="s">
        <v>5</v>
      </c>
      <c r="I412" s="52"/>
      <c r="J412" s="53"/>
      <c r="K412" s="53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0"/>
    </row>
    <row r="413" spans="1:23" s="29" customFormat="1" ht="16.5" customHeight="1">
      <c r="A413" s="92" t="s">
        <v>614</v>
      </c>
      <c r="B413" s="93"/>
      <c r="C413" s="121" t="s">
        <v>56</v>
      </c>
      <c r="D413" s="122"/>
      <c r="E413" s="122"/>
      <c r="F413" s="122"/>
      <c r="G413" s="123"/>
      <c r="H413" s="30" t="s">
        <v>5</v>
      </c>
      <c r="I413" s="52"/>
      <c r="J413" s="53"/>
      <c r="K413" s="53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0"/>
    </row>
    <row r="414" spans="1:23" s="29" customFormat="1" ht="16.5" customHeight="1">
      <c r="A414" s="92" t="s">
        <v>614</v>
      </c>
      <c r="B414" s="93"/>
      <c r="C414" s="121" t="s">
        <v>57</v>
      </c>
      <c r="D414" s="122"/>
      <c r="E414" s="122"/>
      <c r="F414" s="122"/>
      <c r="G414" s="123"/>
      <c r="H414" s="30" t="s">
        <v>5</v>
      </c>
      <c r="I414" s="52"/>
      <c r="J414" s="53"/>
      <c r="K414" s="53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0"/>
    </row>
    <row r="415" spans="1:23" s="29" customFormat="1" ht="8.25">
      <c r="A415" s="92" t="s">
        <v>615</v>
      </c>
      <c r="B415" s="93"/>
      <c r="C415" s="121" t="s">
        <v>426</v>
      </c>
      <c r="D415" s="122"/>
      <c r="E415" s="122"/>
      <c r="F415" s="122"/>
      <c r="G415" s="123"/>
      <c r="H415" s="30" t="s">
        <v>5</v>
      </c>
      <c r="I415" s="52"/>
      <c r="J415" s="53"/>
      <c r="K415" s="53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0"/>
    </row>
    <row r="416" spans="1:23" s="29" customFormat="1" ht="8.25">
      <c r="A416" s="92" t="s">
        <v>616</v>
      </c>
      <c r="B416" s="93"/>
      <c r="C416" s="121" t="s">
        <v>427</v>
      </c>
      <c r="D416" s="122"/>
      <c r="E416" s="122"/>
      <c r="F416" s="122"/>
      <c r="G416" s="123"/>
      <c r="H416" s="30" t="s">
        <v>5</v>
      </c>
      <c r="I416" s="52"/>
      <c r="J416" s="53"/>
      <c r="K416" s="53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0"/>
    </row>
    <row r="417" spans="1:23" s="29" customFormat="1" ht="8.25">
      <c r="A417" s="92" t="s">
        <v>617</v>
      </c>
      <c r="B417" s="93"/>
      <c r="C417" s="121" t="s">
        <v>428</v>
      </c>
      <c r="D417" s="122"/>
      <c r="E417" s="122"/>
      <c r="F417" s="122"/>
      <c r="G417" s="123"/>
      <c r="H417" s="30" t="s">
        <v>5</v>
      </c>
      <c r="I417" s="52"/>
      <c r="J417" s="53"/>
      <c r="K417" s="53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0"/>
    </row>
    <row r="418" spans="1:23" s="29" customFormat="1" ht="8.25">
      <c r="A418" s="92" t="s">
        <v>618</v>
      </c>
      <c r="B418" s="93"/>
      <c r="C418" s="121" t="s">
        <v>430</v>
      </c>
      <c r="D418" s="122"/>
      <c r="E418" s="122"/>
      <c r="F418" s="122"/>
      <c r="G418" s="123"/>
      <c r="H418" s="30" t="s">
        <v>5</v>
      </c>
      <c r="I418" s="52"/>
      <c r="J418" s="53"/>
      <c r="K418" s="53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0"/>
    </row>
    <row r="419" spans="1:23" s="29" customFormat="1" ht="8.25">
      <c r="A419" s="92" t="s">
        <v>619</v>
      </c>
      <c r="B419" s="93"/>
      <c r="C419" s="121" t="s">
        <v>431</v>
      </c>
      <c r="D419" s="122"/>
      <c r="E419" s="122"/>
      <c r="F419" s="122"/>
      <c r="G419" s="123"/>
      <c r="H419" s="30" t="s">
        <v>5</v>
      </c>
      <c r="I419" s="52"/>
      <c r="J419" s="53"/>
      <c r="K419" s="53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0"/>
    </row>
    <row r="420" spans="1:23" s="29" customFormat="1" ht="16.5" customHeight="1">
      <c r="A420" s="92" t="s">
        <v>620</v>
      </c>
      <c r="B420" s="93"/>
      <c r="C420" s="121" t="s">
        <v>432</v>
      </c>
      <c r="D420" s="122"/>
      <c r="E420" s="122"/>
      <c r="F420" s="122"/>
      <c r="G420" s="123"/>
      <c r="H420" s="30" t="s">
        <v>5</v>
      </c>
      <c r="I420" s="52"/>
      <c r="J420" s="53"/>
      <c r="K420" s="53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0"/>
    </row>
    <row r="421" spans="1:23" s="29" customFormat="1" ht="8.25">
      <c r="A421" s="92" t="s">
        <v>639</v>
      </c>
      <c r="B421" s="93"/>
      <c r="C421" s="127" t="s">
        <v>86</v>
      </c>
      <c r="D421" s="128"/>
      <c r="E421" s="128"/>
      <c r="F421" s="128"/>
      <c r="G421" s="129"/>
      <c r="H421" s="30" t="s">
        <v>5</v>
      </c>
      <c r="I421" s="52"/>
      <c r="J421" s="53"/>
      <c r="K421" s="53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0"/>
    </row>
    <row r="422" spans="1:23" s="29" customFormat="1" ht="8.25">
      <c r="A422" s="92" t="s">
        <v>640</v>
      </c>
      <c r="B422" s="93"/>
      <c r="C422" s="127" t="s">
        <v>87</v>
      </c>
      <c r="D422" s="128"/>
      <c r="E422" s="128"/>
      <c r="F422" s="128"/>
      <c r="G422" s="129"/>
      <c r="H422" s="30" t="s">
        <v>5</v>
      </c>
      <c r="I422" s="52"/>
      <c r="J422" s="53"/>
      <c r="K422" s="53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0"/>
    </row>
    <row r="423" spans="1:23" s="29" customFormat="1" ht="8.25">
      <c r="A423" s="92" t="s">
        <v>16</v>
      </c>
      <c r="B423" s="93"/>
      <c r="C423" s="106" t="s">
        <v>643</v>
      </c>
      <c r="D423" s="107"/>
      <c r="E423" s="107"/>
      <c r="F423" s="107"/>
      <c r="G423" s="108"/>
      <c r="H423" s="30" t="s">
        <v>5</v>
      </c>
      <c r="I423" s="52"/>
      <c r="J423" s="53"/>
      <c r="K423" s="53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0"/>
    </row>
    <row r="424" spans="1:23" s="29" customFormat="1" ht="8.25">
      <c r="A424" s="92" t="s">
        <v>17</v>
      </c>
      <c r="B424" s="93"/>
      <c r="C424" s="106" t="s">
        <v>644</v>
      </c>
      <c r="D424" s="107"/>
      <c r="E424" s="107"/>
      <c r="F424" s="107"/>
      <c r="G424" s="108"/>
      <c r="H424" s="30" t="s">
        <v>5</v>
      </c>
      <c r="I424" s="52"/>
      <c r="J424" s="53"/>
      <c r="K424" s="53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0"/>
    </row>
    <row r="425" spans="1:23" s="29" customFormat="1" ht="8.25">
      <c r="A425" s="92" t="s">
        <v>641</v>
      </c>
      <c r="B425" s="93"/>
      <c r="C425" s="87" t="s">
        <v>645</v>
      </c>
      <c r="D425" s="88"/>
      <c r="E425" s="88"/>
      <c r="F425" s="88"/>
      <c r="G425" s="89"/>
      <c r="H425" s="30" t="s">
        <v>5</v>
      </c>
      <c r="I425" s="52"/>
      <c r="J425" s="53"/>
      <c r="K425" s="53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0"/>
    </row>
    <row r="426" spans="1:23" s="29" customFormat="1" ht="8.25">
      <c r="A426" s="92" t="s">
        <v>642</v>
      </c>
      <c r="B426" s="93"/>
      <c r="C426" s="87" t="s">
        <v>646</v>
      </c>
      <c r="D426" s="88"/>
      <c r="E426" s="88"/>
      <c r="F426" s="88"/>
      <c r="G426" s="89"/>
      <c r="H426" s="30" t="s">
        <v>5</v>
      </c>
      <c r="I426" s="52"/>
      <c r="J426" s="53"/>
      <c r="K426" s="53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0"/>
    </row>
    <row r="427" spans="1:23" s="29" customFormat="1" ht="9" customHeight="1">
      <c r="A427" s="92" t="s">
        <v>26</v>
      </c>
      <c r="B427" s="93"/>
      <c r="C427" s="118" t="s">
        <v>647</v>
      </c>
      <c r="D427" s="119"/>
      <c r="E427" s="119"/>
      <c r="F427" s="119"/>
      <c r="G427" s="120"/>
      <c r="H427" s="30" t="s">
        <v>5</v>
      </c>
      <c r="I427" s="52"/>
      <c r="J427" s="53"/>
      <c r="K427" s="53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0"/>
    </row>
    <row r="428" spans="1:23" s="29" customFormat="1" ht="8.25">
      <c r="A428" s="92" t="s">
        <v>28</v>
      </c>
      <c r="B428" s="93"/>
      <c r="C428" s="106" t="s">
        <v>650</v>
      </c>
      <c r="D428" s="107"/>
      <c r="E428" s="107"/>
      <c r="F428" s="107"/>
      <c r="G428" s="108"/>
      <c r="H428" s="30" t="s">
        <v>5</v>
      </c>
      <c r="I428" s="52"/>
      <c r="J428" s="53"/>
      <c r="K428" s="53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0"/>
    </row>
    <row r="429" spans="1:23" s="29" customFormat="1" ht="8.25">
      <c r="A429" s="92" t="s">
        <v>31</v>
      </c>
      <c r="B429" s="93"/>
      <c r="C429" s="106" t="s">
        <v>651</v>
      </c>
      <c r="D429" s="107"/>
      <c r="E429" s="107"/>
      <c r="F429" s="107"/>
      <c r="G429" s="108"/>
      <c r="H429" s="30" t="s">
        <v>5</v>
      </c>
      <c r="I429" s="52"/>
      <c r="J429" s="53"/>
      <c r="K429" s="53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0"/>
    </row>
    <row r="430" spans="1:23" s="29" customFormat="1" ht="8.25">
      <c r="A430" s="92" t="s">
        <v>32</v>
      </c>
      <c r="B430" s="93"/>
      <c r="C430" s="106" t="s">
        <v>652</v>
      </c>
      <c r="D430" s="107"/>
      <c r="E430" s="107"/>
      <c r="F430" s="107"/>
      <c r="G430" s="108"/>
      <c r="H430" s="30" t="s">
        <v>5</v>
      </c>
      <c r="I430" s="52"/>
      <c r="J430" s="53"/>
      <c r="K430" s="53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0"/>
    </row>
    <row r="431" spans="1:23" s="29" customFormat="1" ht="8.25">
      <c r="A431" s="92" t="s">
        <v>33</v>
      </c>
      <c r="B431" s="93"/>
      <c r="C431" s="106" t="s">
        <v>653</v>
      </c>
      <c r="D431" s="107"/>
      <c r="E431" s="107"/>
      <c r="F431" s="107"/>
      <c r="G431" s="108"/>
      <c r="H431" s="30" t="s">
        <v>5</v>
      </c>
      <c r="I431" s="52"/>
      <c r="J431" s="53"/>
      <c r="K431" s="53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0"/>
    </row>
    <row r="432" spans="1:23" s="29" customFormat="1" ht="8.25">
      <c r="A432" s="92" t="s">
        <v>34</v>
      </c>
      <c r="B432" s="93"/>
      <c r="C432" s="106" t="s">
        <v>654</v>
      </c>
      <c r="D432" s="107"/>
      <c r="E432" s="107"/>
      <c r="F432" s="107"/>
      <c r="G432" s="108"/>
      <c r="H432" s="30" t="s">
        <v>5</v>
      </c>
      <c r="I432" s="52"/>
      <c r="J432" s="53"/>
      <c r="K432" s="53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0"/>
    </row>
    <row r="433" spans="1:23" s="29" customFormat="1" ht="8.25">
      <c r="A433" s="92" t="s">
        <v>70</v>
      </c>
      <c r="B433" s="93"/>
      <c r="C433" s="87" t="s">
        <v>301</v>
      </c>
      <c r="D433" s="88"/>
      <c r="E433" s="88"/>
      <c r="F433" s="88"/>
      <c r="G433" s="89"/>
      <c r="H433" s="30" t="s">
        <v>5</v>
      </c>
      <c r="I433" s="52"/>
      <c r="J433" s="53"/>
      <c r="K433" s="53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0"/>
    </row>
    <row r="434" spans="1:23" s="29" customFormat="1" ht="16.5" customHeight="1">
      <c r="A434" s="92" t="s">
        <v>648</v>
      </c>
      <c r="B434" s="93"/>
      <c r="C434" s="121" t="s">
        <v>655</v>
      </c>
      <c r="D434" s="122"/>
      <c r="E434" s="122"/>
      <c r="F434" s="122"/>
      <c r="G434" s="123"/>
      <c r="H434" s="30" t="s">
        <v>5</v>
      </c>
      <c r="I434" s="52"/>
      <c r="J434" s="53"/>
      <c r="K434" s="53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0"/>
    </row>
    <row r="435" spans="1:23" s="29" customFormat="1" ht="8.25">
      <c r="A435" s="92" t="s">
        <v>71</v>
      </c>
      <c r="B435" s="93"/>
      <c r="C435" s="87" t="s">
        <v>302</v>
      </c>
      <c r="D435" s="88"/>
      <c r="E435" s="88"/>
      <c r="F435" s="88"/>
      <c r="G435" s="89"/>
      <c r="H435" s="30" t="s">
        <v>5</v>
      </c>
      <c r="I435" s="52"/>
      <c r="J435" s="53"/>
      <c r="K435" s="53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0"/>
    </row>
    <row r="436" spans="1:23" s="29" customFormat="1" ht="16.5" customHeight="1">
      <c r="A436" s="92" t="s">
        <v>649</v>
      </c>
      <c r="B436" s="93"/>
      <c r="C436" s="121" t="s">
        <v>656</v>
      </c>
      <c r="D436" s="122"/>
      <c r="E436" s="122"/>
      <c r="F436" s="122"/>
      <c r="G436" s="123"/>
      <c r="H436" s="30" t="s">
        <v>5</v>
      </c>
      <c r="I436" s="52"/>
      <c r="J436" s="53"/>
      <c r="K436" s="53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0"/>
    </row>
    <row r="437" spans="1:23" s="29" customFormat="1" ht="8.25">
      <c r="A437" s="92" t="s">
        <v>35</v>
      </c>
      <c r="B437" s="93"/>
      <c r="C437" s="106" t="s">
        <v>657</v>
      </c>
      <c r="D437" s="107"/>
      <c r="E437" s="107"/>
      <c r="F437" s="107"/>
      <c r="G437" s="108"/>
      <c r="H437" s="30" t="s">
        <v>5</v>
      </c>
      <c r="I437" s="52"/>
      <c r="J437" s="53"/>
      <c r="K437" s="53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0"/>
    </row>
    <row r="438" spans="1:23" s="29" customFormat="1" ht="9" customHeight="1" thickBot="1">
      <c r="A438" s="109" t="s">
        <v>36</v>
      </c>
      <c r="B438" s="110"/>
      <c r="C438" s="136" t="s">
        <v>658</v>
      </c>
      <c r="D438" s="137"/>
      <c r="E438" s="137"/>
      <c r="F438" s="137"/>
      <c r="G438" s="138"/>
      <c r="H438" s="36" t="s">
        <v>5</v>
      </c>
      <c r="I438" s="56"/>
      <c r="J438" s="57"/>
      <c r="K438" s="57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6"/>
    </row>
    <row r="439" spans="1:23" s="29" customFormat="1" ht="9.75" customHeight="1">
      <c r="A439" s="116" t="s">
        <v>118</v>
      </c>
      <c r="B439" s="117"/>
      <c r="C439" s="167" t="s">
        <v>114</v>
      </c>
      <c r="D439" s="168"/>
      <c r="E439" s="168"/>
      <c r="F439" s="168"/>
      <c r="G439" s="169"/>
      <c r="H439" s="39" t="s">
        <v>483</v>
      </c>
      <c r="I439" s="58"/>
      <c r="J439" s="59"/>
      <c r="K439" s="59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39"/>
    </row>
    <row r="440" spans="1:23" s="29" customFormat="1" ht="24.75" customHeight="1">
      <c r="A440" s="92" t="s">
        <v>120</v>
      </c>
      <c r="B440" s="93"/>
      <c r="C440" s="106" t="s">
        <v>662</v>
      </c>
      <c r="D440" s="107"/>
      <c r="E440" s="107"/>
      <c r="F440" s="107"/>
      <c r="G440" s="108"/>
      <c r="H440" s="30" t="s">
        <v>5</v>
      </c>
      <c r="I440" s="52">
        <v>0</v>
      </c>
      <c r="J440" s="53">
        <v>0</v>
      </c>
      <c r="K440" s="53">
        <f>K441</f>
        <v>3.1</v>
      </c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0"/>
    </row>
    <row r="441" spans="1:23" s="29" customFormat="1" ht="8.25">
      <c r="A441" s="92" t="s">
        <v>121</v>
      </c>
      <c r="B441" s="93"/>
      <c r="C441" s="87" t="s">
        <v>663</v>
      </c>
      <c r="D441" s="88"/>
      <c r="E441" s="88"/>
      <c r="F441" s="88"/>
      <c r="G441" s="89"/>
      <c r="H441" s="30" t="s">
        <v>5</v>
      </c>
      <c r="I441" s="52">
        <v>0</v>
      </c>
      <c r="J441" s="53">
        <v>0</v>
      </c>
      <c r="K441" s="53">
        <v>3.1</v>
      </c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0"/>
    </row>
    <row r="442" spans="1:23" s="29" customFormat="1" ht="16.5" customHeight="1">
      <c r="A442" s="92" t="s">
        <v>122</v>
      </c>
      <c r="B442" s="93"/>
      <c r="C442" s="87" t="s">
        <v>683</v>
      </c>
      <c r="D442" s="88"/>
      <c r="E442" s="88"/>
      <c r="F442" s="88"/>
      <c r="G442" s="89"/>
      <c r="H442" s="30" t="s">
        <v>5</v>
      </c>
      <c r="I442" s="52"/>
      <c r="J442" s="53"/>
      <c r="K442" s="53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0"/>
    </row>
    <row r="443" spans="1:23" s="29" customFormat="1" ht="8.25">
      <c r="A443" s="92" t="s">
        <v>123</v>
      </c>
      <c r="B443" s="93"/>
      <c r="C443" s="87" t="s">
        <v>664</v>
      </c>
      <c r="D443" s="88"/>
      <c r="E443" s="88"/>
      <c r="F443" s="88"/>
      <c r="G443" s="89"/>
      <c r="H443" s="30" t="s">
        <v>5</v>
      </c>
      <c r="I443" s="52"/>
      <c r="J443" s="53"/>
      <c r="K443" s="53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0"/>
    </row>
    <row r="444" spans="1:23" s="29" customFormat="1" ht="17.25" customHeight="1">
      <c r="A444" s="92" t="s">
        <v>124</v>
      </c>
      <c r="B444" s="93"/>
      <c r="C444" s="106" t="s">
        <v>665</v>
      </c>
      <c r="D444" s="107"/>
      <c r="E444" s="107"/>
      <c r="F444" s="107"/>
      <c r="G444" s="108"/>
      <c r="H444" s="30" t="s">
        <v>483</v>
      </c>
      <c r="I444" s="52"/>
      <c r="J444" s="53"/>
      <c r="K444" s="53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0"/>
    </row>
    <row r="445" spans="1:23" s="29" customFormat="1" ht="8.25">
      <c r="A445" s="92" t="s">
        <v>659</v>
      </c>
      <c r="B445" s="93"/>
      <c r="C445" s="87" t="s">
        <v>666</v>
      </c>
      <c r="D445" s="88"/>
      <c r="E445" s="88"/>
      <c r="F445" s="88"/>
      <c r="G445" s="89"/>
      <c r="H445" s="30" t="s">
        <v>5</v>
      </c>
      <c r="I445" s="52"/>
      <c r="J445" s="53"/>
      <c r="K445" s="53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0"/>
    </row>
    <row r="446" spans="1:23" s="29" customFormat="1" ht="8.25">
      <c r="A446" s="92" t="s">
        <v>660</v>
      </c>
      <c r="B446" s="93"/>
      <c r="C446" s="87" t="s">
        <v>667</v>
      </c>
      <c r="D446" s="88"/>
      <c r="E446" s="88"/>
      <c r="F446" s="88"/>
      <c r="G446" s="89"/>
      <c r="H446" s="30" t="s">
        <v>5</v>
      </c>
      <c r="I446" s="52"/>
      <c r="J446" s="53"/>
      <c r="K446" s="53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0"/>
    </row>
    <row r="447" spans="1:23" s="29" customFormat="1" ht="9" customHeight="1" thickBot="1">
      <c r="A447" s="109" t="s">
        <v>661</v>
      </c>
      <c r="B447" s="110"/>
      <c r="C447" s="130" t="s">
        <v>668</v>
      </c>
      <c r="D447" s="131"/>
      <c r="E447" s="131"/>
      <c r="F447" s="131"/>
      <c r="G447" s="132"/>
      <c r="H447" s="47" t="s">
        <v>5</v>
      </c>
      <c r="I447" s="56"/>
      <c r="J447" s="57"/>
      <c r="K447" s="57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6"/>
    </row>
    <row r="448" spans="1:3" s="22" customFormat="1" ht="12" customHeight="1">
      <c r="A448" s="26"/>
      <c r="B448" s="26"/>
      <c r="C448" s="26"/>
    </row>
    <row r="449" s="49" customFormat="1" ht="9.75">
      <c r="A449" s="48" t="s">
        <v>684</v>
      </c>
    </row>
    <row r="450" s="49" customFormat="1" ht="9" customHeight="1">
      <c r="A450" s="48" t="s">
        <v>685</v>
      </c>
    </row>
    <row r="451" s="49" customFormat="1" ht="9" customHeight="1">
      <c r="A451" s="48" t="s">
        <v>686</v>
      </c>
    </row>
    <row r="452" s="49" customFormat="1" ht="9" customHeight="1">
      <c r="A452" s="48" t="s">
        <v>687</v>
      </c>
    </row>
    <row r="453" s="49" customFormat="1" ht="9" customHeight="1">
      <c r="A453" s="48" t="s">
        <v>688</v>
      </c>
    </row>
    <row r="454" s="49" customFormat="1" ht="9" customHeight="1">
      <c r="A454" s="48" t="s">
        <v>689</v>
      </c>
    </row>
    <row r="455" s="49" customFormat="1" ht="8.25">
      <c r="A455" s="48" t="s">
        <v>690</v>
      </c>
    </row>
    <row r="456" s="49" customFormat="1" ht="8.25">
      <c r="A456" s="48" t="s">
        <v>691</v>
      </c>
    </row>
    <row r="457" s="49" customFormat="1" ht="8.25">
      <c r="A457" s="48" t="s">
        <v>692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876">
    <mergeCell ref="R366:S366"/>
    <mergeCell ref="T366:U366"/>
    <mergeCell ref="D7:F7"/>
    <mergeCell ref="A19:W19"/>
    <mergeCell ref="H16:H17"/>
    <mergeCell ref="L16:M16"/>
    <mergeCell ref="C16:G17"/>
    <mergeCell ref="A16:B17"/>
    <mergeCell ref="N16:O16"/>
    <mergeCell ref="P16:Q16"/>
    <mergeCell ref="C442:G442"/>
    <mergeCell ref="A443:B443"/>
    <mergeCell ref="C443:G443"/>
    <mergeCell ref="A440:B440"/>
    <mergeCell ref="C440:G440"/>
    <mergeCell ref="L366:M366"/>
    <mergeCell ref="C439:G439"/>
    <mergeCell ref="A442:B442"/>
    <mergeCell ref="C430:G430"/>
    <mergeCell ref="A431:B431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360:B360"/>
    <mergeCell ref="A363:B363"/>
    <mergeCell ref="A365:W365"/>
    <mergeCell ref="A366:B367"/>
    <mergeCell ref="C366:G367"/>
    <mergeCell ref="A441:B441"/>
    <mergeCell ref="C441:G441"/>
    <mergeCell ref="A438:B438"/>
    <mergeCell ref="C438:G438"/>
    <mergeCell ref="A439:B439"/>
    <mergeCell ref="C398:G398"/>
    <mergeCell ref="A436:B436"/>
    <mergeCell ref="C436:G436"/>
    <mergeCell ref="A437:B437"/>
    <mergeCell ref="C437:G437"/>
    <mergeCell ref="A433:B433"/>
    <mergeCell ref="C433:G433"/>
    <mergeCell ref="A434:B434"/>
    <mergeCell ref="C434:G434"/>
    <mergeCell ref="A435:B435"/>
    <mergeCell ref="C435:G435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30:B430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C400:G400"/>
    <mergeCell ref="A401:B401"/>
    <mergeCell ref="C401:G401"/>
    <mergeCell ref="A402:B402"/>
    <mergeCell ref="C402:G402"/>
    <mergeCell ref="A403:B403"/>
    <mergeCell ref="C403:G40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246:B246"/>
    <mergeCell ref="A235:B235"/>
    <mergeCell ref="A236:B236"/>
    <mergeCell ref="A238:B238"/>
    <mergeCell ref="A240:B240"/>
    <mergeCell ref="A237:B237"/>
    <mergeCell ref="A239:B239"/>
    <mergeCell ref="C373:G373"/>
    <mergeCell ref="C374:G374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376:B376"/>
    <mergeCell ref="A372:B372"/>
    <mergeCell ref="A373:B373"/>
    <mergeCell ref="A374:B374"/>
    <mergeCell ref="A368:B368"/>
    <mergeCell ref="A370:B370"/>
    <mergeCell ref="A371:B371"/>
    <mergeCell ref="C358:G358"/>
    <mergeCell ref="C359:G359"/>
    <mergeCell ref="C360:G360"/>
    <mergeCell ref="C361:G361"/>
    <mergeCell ref="C364:G364"/>
    <mergeCell ref="P366:Q366"/>
    <mergeCell ref="H366:H367"/>
    <mergeCell ref="N366:O366"/>
    <mergeCell ref="C352:G352"/>
    <mergeCell ref="C353:G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41:G341"/>
    <mergeCell ref="C342:G342"/>
    <mergeCell ref="C343:G343"/>
    <mergeCell ref="C340:G340"/>
    <mergeCell ref="C344:G344"/>
    <mergeCell ref="C345:G345"/>
    <mergeCell ref="C334:G334"/>
    <mergeCell ref="C335:G335"/>
    <mergeCell ref="C336:G336"/>
    <mergeCell ref="C337:G337"/>
    <mergeCell ref="C338:G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09:G309"/>
    <mergeCell ref="C310:G310"/>
    <mergeCell ref="C311:G311"/>
    <mergeCell ref="C312:G312"/>
    <mergeCell ref="C313:G313"/>
    <mergeCell ref="C314:G314"/>
    <mergeCell ref="C303:G303"/>
    <mergeCell ref="C304:G304"/>
    <mergeCell ref="C305:G305"/>
    <mergeCell ref="C306:G306"/>
    <mergeCell ref="C307:G307"/>
    <mergeCell ref="C308:G308"/>
    <mergeCell ref="C297:G297"/>
    <mergeCell ref="C298:G298"/>
    <mergeCell ref="C299:G299"/>
    <mergeCell ref="C300:G300"/>
    <mergeCell ref="C301:G301"/>
    <mergeCell ref="C302:G302"/>
    <mergeCell ref="C291:G291"/>
    <mergeCell ref="C292:G292"/>
    <mergeCell ref="C293:G293"/>
    <mergeCell ref="C294:G294"/>
    <mergeCell ref="C295:G295"/>
    <mergeCell ref="C296:G296"/>
    <mergeCell ref="C285:G285"/>
    <mergeCell ref="C286:G286"/>
    <mergeCell ref="C287:G287"/>
    <mergeCell ref="C288:G288"/>
    <mergeCell ref="C289:G289"/>
    <mergeCell ref="C290:G290"/>
    <mergeCell ref="C279:G279"/>
    <mergeCell ref="C280:G280"/>
    <mergeCell ref="C281:G281"/>
    <mergeCell ref="C282:G282"/>
    <mergeCell ref="C283:G283"/>
    <mergeCell ref="C284:G284"/>
    <mergeCell ref="C273:G273"/>
    <mergeCell ref="C274:G274"/>
    <mergeCell ref="C275:G275"/>
    <mergeCell ref="C276:G276"/>
    <mergeCell ref="C277:G277"/>
    <mergeCell ref="C278:G278"/>
    <mergeCell ref="C267:G267"/>
    <mergeCell ref="C268:G268"/>
    <mergeCell ref="C269:G269"/>
    <mergeCell ref="C270:G270"/>
    <mergeCell ref="C271:G271"/>
    <mergeCell ref="C272:G272"/>
    <mergeCell ref="C261:G261"/>
    <mergeCell ref="C262:G262"/>
    <mergeCell ref="C263:G263"/>
    <mergeCell ref="C264:G264"/>
    <mergeCell ref="C265:G265"/>
    <mergeCell ref="C266:G266"/>
    <mergeCell ref="C255:G255"/>
    <mergeCell ref="C256:G256"/>
    <mergeCell ref="C257:G257"/>
    <mergeCell ref="C258:G258"/>
    <mergeCell ref="C259:G259"/>
    <mergeCell ref="C260:G260"/>
    <mergeCell ref="C249:G249"/>
    <mergeCell ref="C250:G250"/>
    <mergeCell ref="C251:G251"/>
    <mergeCell ref="C252:G252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364:B364"/>
    <mergeCell ref="V366:W366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1:B341"/>
    <mergeCell ref="A342:B342"/>
    <mergeCell ref="A343:B343"/>
    <mergeCell ref="A340:B340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15:W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19:G219"/>
    <mergeCell ref="C220:G220"/>
    <mergeCell ref="C221:G221"/>
    <mergeCell ref="C222:G222"/>
    <mergeCell ref="C223:G223"/>
    <mergeCell ref="C224:G224"/>
    <mergeCell ref="C213:G213"/>
    <mergeCell ref="C214:G214"/>
    <mergeCell ref="C215:G215"/>
    <mergeCell ref="C216:G216"/>
    <mergeCell ref="C217:G217"/>
    <mergeCell ref="C218:G218"/>
    <mergeCell ref="C207:G207"/>
    <mergeCell ref="C208:G208"/>
    <mergeCell ref="C209:G209"/>
    <mergeCell ref="C210:G210"/>
    <mergeCell ref="C211:G211"/>
    <mergeCell ref="C212:G212"/>
    <mergeCell ref="C201:G201"/>
    <mergeCell ref="C202:G202"/>
    <mergeCell ref="C203:G203"/>
    <mergeCell ref="C204:G204"/>
    <mergeCell ref="C205:G205"/>
    <mergeCell ref="C206:G206"/>
    <mergeCell ref="C195:G195"/>
    <mergeCell ref="C196:G196"/>
    <mergeCell ref="C197:G197"/>
    <mergeCell ref="C198:G198"/>
    <mergeCell ref="C199:G199"/>
    <mergeCell ref="C200:G200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1:G161"/>
    <mergeCell ref="C162:G162"/>
    <mergeCell ref="C164:G164"/>
    <mergeCell ref="A163:W163"/>
    <mergeCell ref="A160:B160"/>
    <mergeCell ref="A161:B161"/>
    <mergeCell ref="A162:B162"/>
    <mergeCell ref="C155:G155"/>
    <mergeCell ref="C156:G156"/>
    <mergeCell ref="C157:G157"/>
    <mergeCell ref="C158:G158"/>
    <mergeCell ref="C159:G159"/>
    <mergeCell ref="C160:G160"/>
    <mergeCell ref="C149:G149"/>
    <mergeCell ref="C150:G150"/>
    <mergeCell ref="C151:G151"/>
    <mergeCell ref="C152:G152"/>
    <mergeCell ref="C153:G153"/>
    <mergeCell ref="C154:G154"/>
    <mergeCell ref="C143:G143"/>
    <mergeCell ref="C144:G144"/>
    <mergeCell ref="C145:G145"/>
    <mergeCell ref="C146:G146"/>
    <mergeCell ref="C147:G147"/>
    <mergeCell ref="C148:G148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115:G115"/>
    <mergeCell ref="C112:G112"/>
    <mergeCell ref="C111:G111"/>
    <mergeCell ref="C116:G116"/>
    <mergeCell ref="C117:G117"/>
    <mergeCell ref="C118:G118"/>
    <mergeCell ref="C105:G105"/>
    <mergeCell ref="C106:G106"/>
    <mergeCell ref="C107:G107"/>
    <mergeCell ref="C108:G108"/>
    <mergeCell ref="C113:G113"/>
    <mergeCell ref="C114:G114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C69:G69"/>
    <mergeCell ref="C70:G70"/>
    <mergeCell ref="C71:G71"/>
    <mergeCell ref="C72:G72"/>
    <mergeCell ref="C73:G73"/>
    <mergeCell ref="C74:G74"/>
    <mergeCell ref="C63:G63"/>
    <mergeCell ref="C64:G64"/>
    <mergeCell ref="C65:G65"/>
    <mergeCell ref="C66:G66"/>
    <mergeCell ref="C67:G67"/>
    <mergeCell ref="C68:G68"/>
    <mergeCell ref="C57:G57"/>
    <mergeCell ref="C58:G58"/>
    <mergeCell ref="C59:G59"/>
    <mergeCell ref="C60:G60"/>
    <mergeCell ref="C61:G61"/>
    <mergeCell ref="C62:G62"/>
    <mergeCell ref="C51:G51"/>
    <mergeCell ref="C52:G52"/>
    <mergeCell ref="C53:G53"/>
    <mergeCell ref="C54:G54"/>
    <mergeCell ref="C55:G55"/>
    <mergeCell ref="C56:G56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59:B159"/>
    <mergeCell ref="A165:B165"/>
    <mergeCell ref="A166:B166"/>
    <mergeCell ref="A167:B167"/>
    <mergeCell ref="A168:B168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5:B25"/>
    <mergeCell ref="C20:G20"/>
    <mergeCell ref="C21:G21"/>
    <mergeCell ref="C22:G22"/>
    <mergeCell ref="C23:G23"/>
    <mergeCell ref="A26:B26"/>
    <mergeCell ref="C24:G24"/>
    <mergeCell ref="C25:G25"/>
    <mergeCell ref="C26:G26"/>
    <mergeCell ref="B13:F13"/>
    <mergeCell ref="V16:W16"/>
    <mergeCell ref="C18:G18"/>
    <mergeCell ref="A18:B18"/>
    <mergeCell ref="A15:W15"/>
    <mergeCell ref="A24:B24"/>
    <mergeCell ref="R16:S16"/>
    <mergeCell ref="T16:U16"/>
    <mergeCell ref="Y16:AC16"/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8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PO-N2</cp:lastModifiedBy>
  <cp:lastPrinted>2017-06-08T11:53:37Z</cp:lastPrinted>
  <dcterms:created xsi:type="dcterms:W3CDTF">2012-05-12T07:32:36Z</dcterms:created>
  <dcterms:modified xsi:type="dcterms:W3CDTF">2024-03-27T04:29:15Z</dcterms:modified>
  <cp:category/>
  <cp:version/>
  <cp:contentType/>
  <cp:contentStatus/>
</cp:coreProperties>
</file>